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ntabilità\Commesse\"/>
    </mc:Choice>
  </mc:AlternateContent>
  <xr:revisionPtr revIDLastSave="0" documentId="8_{BCEAB049-E404-4580-9CCE-F35790BFD39E}" xr6:coauthVersionLast="47" xr6:coauthVersionMax="47" xr10:uidLastSave="{00000000-0000-0000-0000-000000000000}"/>
  <bookViews>
    <workbookView xWindow="-120" yWindow="-120" windowWidth="34470" windowHeight="18525"/>
  </bookViews>
  <sheets>
    <sheet name="Lista_commesse_1_2023" sheetId="1" r:id="rId1"/>
  </sheets>
  <calcPr calcId="0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6" i="1"/>
  <c r="C6" i="1"/>
  <c r="O6" i="1"/>
  <c r="C7" i="1"/>
  <c r="O7" i="1"/>
  <c r="C8" i="1"/>
  <c r="O8" i="1"/>
  <c r="C9" i="1"/>
  <c r="O9" i="1"/>
  <c r="C10" i="1"/>
  <c r="O10" i="1"/>
  <c r="C11" i="1"/>
  <c r="O11" i="1"/>
  <c r="C12" i="1"/>
  <c r="O12" i="1"/>
  <c r="C13" i="1"/>
  <c r="O13" i="1"/>
  <c r="C14" i="1"/>
  <c r="O14" i="1"/>
  <c r="C15" i="1"/>
  <c r="O15" i="1"/>
  <c r="C16" i="1"/>
  <c r="O16" i="1"/>
  <c r="C17" i="1"/>
  <c r="O17" i="1"/>
  <c r="C18" i="1"/>
  <c r="O18" i="1"/>
  <c r="C19" i="1"/>
  <c r="O19" i="1"/>
  <c r="C20" i="1"/>
  <c r="O20" i="1"/>
  <c r="C21" i="1"/>
  <c r="O21" i="1"/>
  <c r="C22" i="1"/>
  <c r="O22" i="1"/>
  <c r="C23" i="1"/>
  <c r="O23" i="1"/>
  <c r="C24" i="1"/>
  <c r="O24" i="1"/>
  <c r="C25" i="1"/>
  <c r="O25" i="1"/>
  <c r="C26" i="1"/>
  <c r="O26" i="1"/>
  <c r="C27" i="1"/>
  <c r="O27" i="1"/>
  <c r="C28" i="1"/>
  <c r="O28" i="1"/>
  <c r="C29" i="1"/>
  <c r="O29" i="1"/>
  <c r="C30" i="1"/>
  <c r="O30" i="1"/>
  <c r="C31" i="1"/>
  <c r="O31" i="1"/>
  <c r="C32" i="1"/>
  <c r="O32" i="1"/>
  <c r="C33" i="1"/>
  <c r="O33" i="1"/>
  <c r="C34" i="1"/>
  <c r="O34" i="1"/>
  <c r="C35" i="1"/>
  <c r="O35" i="1"/>
</calcChain>
</file>

<file path=xl/sharedStrings.xml><?xml version="1.0" encoding="utf-8"?>
<sst xmlns="http://schemas.openxmlformats.org/spreadsheetml/2006/main" count="199" uniqueCount="78">
  <si>
    <t>Data Pubblicazione della lista : 26-03-2024</t>
  </si>
  <si>
    <t xml:space="preserve">   </t>
  </si>
  <si>
    <t>Comune di: SANTANTONINO</t>
  </si>
  <si>
    <t xml:space="preserve">Data e numero risoluzione Municipio: </t>
  </si>
  <si>
    <t>ORGANO_DECISIONALE</t>
  </si>
  <si>
    <t>AGGIUDICATARIO</t>
  </si>
  <si>
    <t>Nro_commessa</t>
  </si>
  <si>
    <t>Oggetto</t>
  </si>
  <si>
    <t>Data apertura</t>
  </si>
  <si>
    <t>Data chiusura</t>
  </si>
  <si>
    <t>Risoluzione-Num</t>
  </si>
  <si>
    <t>Tipo</t>
  </si>
  <si>
    <t>Procedura</t>
  </si>
  <si>
    <t>Genere</t>
  </si>
  <si>
    <t>Responsabile</t>
  </si>
  <si>
    <t>Delega</t>
  </si>
  <si>
    <t>Importo Deliberato/previsto (senza IVA)</t>
  </si>
  <si>
    <t>Data delibera-risoluzione</t>
  </si>
  <si>
    <t>Municipio</t>
  </si>
  <si>
    <t>Cartoleria Donati SA  Losone</t>
  </si>
  <si>
    <t>Fornitura mobilio per la Scuola elementare</t>
  </si>
  <si>
    <t>Incarico diretto</t>
  </si>
  <si>
    <t>art. 7 cpv. 3 lett. h)</t>
  </si>
  <si>
    <t>FORNITURA</t>
  </si>
  <si>
    <t>Fornitura mobilio per la Scuola dell'Infanzia</t>
  </si>
  <si>
    <t>Elia Colombi SA  Bellinzona</t>
  </si>
  <si>
    <t>Fornitura di materiale per la cancelleria e l'istituto scolastico 2023-2024</t>
  </si>
  <si>
    <t>Fiorati Mirco S. Antonino</t>
  </si>
  <si>
    <t>Studio di fattibilità sul futuro della Casa comunale</t>
  </si>
  <si>
    <t>SERVIZI</t>
  </si>
  <si>
    <t>Giosy Tours SA  Cadenazzo</t>
  </si>
  <si>
    <t>Trasporto scolastico anno 2022/2023 - Scuole elementari</t>
  </si>
  <si>
    <t>Huber Matteo Lugano</t>
  </si>
  <si>
    <t>Informatizzazione del PRI e variante PR spazio riservato ai corsi d'acqua (SRCA)</t>
  </si>
  <si>
    <t>Allestimento compendio dello stato dell'urbanizzazione</t>
  </si>
  <si>
    <t>ITS Servizio Canalizzazioni SA  Agno</t>
  </si>
  <si>
    <t>Intervento urgente alla stazione di pompaggio La Perla</t>
  </si>
  <si>
    <t>Jemps Sagl  Stabio</t>
  </si>
  <si>
    <t>Fornitura e posa di 4 fontanelle per acqua potabile da bere alla Scuola dell'Infanzia e alla Scuola Elementare</t>
  </si>
  <si>
    <t>Kummler+Matter EVT AG  Mezzovico</t>
  </si>
  <si>
    <t>Noleggio impianto semaforico a 3 fasi provvisorio</t>
  </si>
  <si>
    <t>Laube SA  Biasca</t>
  </si>
  <si>
    <t>Sostituzione cupole stabili comunali causa danni maltempo</t>
  </si>
  <si>
    <t>Edile costruttori o pavimentazioni</t>
  </si>
  <si>
    <t>Mafledil SA  Bellinzona</t>
  </si>
  <si>
    <t>Posa sottostrutture AAP in Via Cima Paese</t>
  </si>
  <si>
    <t>Posa sottostrutture AAP in Via Biaggini</t>
  </si>
  <si>
    <t>Posa sottostrutture illuminazione pubblica in Via Cima Paese</t>
  </si>
  <si>
    <t>Posa sottostrutture illuminazione pubblica in Via Biaggini</t>
  </si>
  <si>
    <t>Mancini &amp; Marti SA  Bellinzona</t>
  </si>
  <si>
    <t>Opere di sottostruttura - contratto di manutenzione strade 2023</t>
  </si>
  <si>
    <t>Sistemazione posteggio comunale in via Paiardi</t>
  </si>
  <si>
    <t>Opere di pavimentazione - Collegamento pedonale lungo sottopasso FFS</t>
  </si>
  <si>
    <t>Officine Ghidoni SA  Riazzino</t>
  </si>
  <si>
    <t>Fornitura e posa nuove barriere di sicurezza posteggio Vigana</t>
  </si>
  <si>
    <t>Palo Alto SA  Lugano</t>
  </si>
  <si>
    <t>Fornitura di uno schermo interattivo</t>
  </si>
  <si>
    <t>Planidea SA  Canobbio</t>
  </si>
  <si>
    <t>Procedura di separazione PR Intercomunale e varianti Piano del traffico</t>
  </si>
  <si>
    <t>Roadart Ticino Sagl  Cugnasco</t>
  </si>
  <si>
    <t>Fornitura di materiale per segnaletica da cantiere</t>
  </si>
  <si>
    <t>Robidog AG  Zeiningen</t>
  </si>
  <si>
    <t>Fornitura 25 distributori sacchetti per cani FOX verdi</t>
  </si>
  <si>
    <t>Saisa SA  Osogna</t>
  </si>
  <si>
    <t>Scavo per allacciamento fogna e opere di paviemntazione stradali</t>
  </si>
  <si>
    <t>Schenken Storen AG  Schönenwerd</t>
  </si>
  <si>
    <t>Ripristino sinistri danni della natura del 28.6.2022</t>
  </si>
  <si>
    <t>Segnaletica Mordasini SA  Giubiasco</t>
  </si>
  <si>
    <t>Lavori al cantiere F26 in via Paiardi</t>
  </si>
  <si>
    <t>Studio di geologia Jean Claude Bestenheider  Bellinzona</t>
  </si>
  <si>
    <t>Perizia idrogeologica per creazione sezione provisoria Scuola dell'Infanzia</t>
  </si>
  <si>
    <t>Studio ingegneria Sciarini  Vira (Gambarogno)</t>
  </si>
  <si>
    <t>Progettazione sostituzione canalizzazione acque meteoriche Via Stazione</t>
  </si>
  <si>
    <t>Studio Tecnico M. Galli Sagl  S. Antonino</t>
  </si>
  <si>
    <t>Progetto canalizzazione via delle Scuole</t>
  </si>
  <si>
    <t>TopPac AG  Schwarzenbach</t>
  </si>
  <si>
    <t>Fornitura sacchi ufficiali per RSU</t>
  </si>
  <si>
    <t>Importo Deliberato/previsto (con IVA 7.7%)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</si>
</sst>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/>
  </sheetViews>
  <sheetFormatPr defaultRowHeight="15" x14ac:dyDescent="0.25"/>
  <cols>
    <col min="2" max="2" width="45.85546875" customWidth="1"/>
    <col min="3" max="3" width="14.42578125" customWidth="1"/>
    <col min="4" max="4" width="72" customWidth="1"/>
    <col min="5" max="6" width="17" customWidth="1"/>
    <col min="12" max="13" width="12.5703125" style="1" customWidth="1"/>
    <col min="14" max="14" width="14.7109375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3" spans="1:15" x14ac:dyDescent="0.25">
      <c r="A3" t="s">
        <v>2</v>
      </c>
    </row>
    <row r="4" spans="1:15" x14ac:dyDescent="0.25">
      <c r="A4" t="s">
        <v>3</v>
      </c>
    </row>
    <row r="5" spans="1:15" x14ac:dyDescent="0.25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s="1" t="s">
        <v>77</v>
      </c>
      <c r="M5" s="1" t="s">
        <v>16</v>
      </c>
      <c r="N5" t="s">
        <v>17</v>
      </c>
      <c r="O5" t="s">
        <v>10</v>
      </c>
    </row>
    <row r="6" spans="1:15" x14ac:dyDescent="0.25">
      <c r="A6" s="2" t="s">
        <v>18</v>
      </c>
      <c r="B6" s="2" t="s">
        <v>19</v>
      </c>
      <c r="C6" s="2" t="str">
        <f>"2023.0021"</f>
        <v>2023.0021</v>
      </c>
      <c r="D6" s="2" t="s">
        <v>20</v>
      </c>
      <c r="E6" s="3">
        <v>44927</v>
      </c>
      <c r="F6" s="3">
        <v>45291</v>
      </c>
      <c r="G6" s="2" t="s">
        <v>21</v>
      </c>
      <c r="H6" s="2" t="s">
        <v>22</v>
      </c>
      <c r="I6" s="2" t="s">
        <v>23</v>
      </c>
      <c r="J6" s="2"/>
      <c r="K6" s="2"/>
      <c r="L6" s="4">
        <v>11688</v>
      </c>
      <c r="M6" s="4">
        <f>ROUND(L6/5/1.077,2)*5</f>
        <v>10852.349999999999</v>
      </c>
      <c r="N6" s="3">
        <v>45103</v>
      </c>
      <c r="O6" s="2" t="str">
        <f>"928"</f>
        <v>928</v>
      </c>
    </row>
    <row r="7" spans="1:15" x14ac:dyDescent="0.25">
      <c r="A7" s="2" t="s">
        <v>18</v>
      </c>
      <c r="B7" s="2" t="s">
        <v>19</v>
      </c>
      <c r="C7" s="2" t="str">
        <f>"2023.0022"</f>
        <v>2023.0022</v>
      </c>
      <c r="D7" s="2" t="s">
        <v>24</v>
      </c>
      <c r="E7" s="3">
        <v>44927</v>
      </c>
      <c r="F7" s="3">
        <v>45291</v>
      </c>
      <c r="G7" s="2" t="s">
        <v>21</v>
      </c>
      <c r="H7" s="2" t="s">
        <v>22</v>
      </c>
      <c r="I7" s="2" t="s">
        <v>23</v>
      </c>
      <c r="J7" s="2"/>
      <c r="K7" s="2"/>
      <c r="L7" s="4">
        <v>11891</v>
      </c>
      <c r="M7" s="4">
        <f t="shared" ref="M7:M35" si="0">ROUND(L7/5/1.077,2)*5</f>
        <v>11040.85</v>
      </c>
      <c r="N7" s="3">
        <v>45103</v>
      </c>
      <c r="O7" s="2" t="str">
        <f>"929"</f>
        <v>929</v>
      </c>
    </row>
    <row r="8" spans="1:15" x14ac:dyDescent="0.25">
      <c r="A8" s="2" t="s">
        <v>18</v>
      </c>
      <c r="B8" s="2" t="s">
        <v>25</v>
      </c>
      <c r="C8" s="2" t="str">
        <f>"2023.0023"</f>
        <v>2023.0023</v>
      </c>
      <c r="D8" s="2" t="s">
        <v>26</v>
      </c>
      <c r="E8" s="3">
        <v>44927</v>
      </c>
      <c r="F8" s="3">
        <v>45291</v>
      </c>
      <c r="G8" s="2" t="s">
        <v>21</v>
      </c>
      <c r="H8" s="2" t="s">
        <v>22</v>
      </c>
      <c r="I8" s="2" t="s">
        <v>23</v>
      </c>
      <c r="J8" s="2"/>
      <c r="K8" s="2"/>
      <c r="L8" s="4">
        <v>16000</v>
      </c>
      <c r="M8" s="4">
        <f t="shared" si="0"/>
        <v>14856.099999999999</v>
      </c>
      <c r="N8" s="3">
        <v>45040</v>
      </c>
      <c r="O8" s="2" t="str">
        <f>"565"</f>
        <v>565</v>
      </c>
    </row>
    <row r="9" spans="1:15" x14ac:dyDescent="0.25">
      <c r="A9" s="2" t="s">
        <v>18</v>
      </c>
      <c r="B9" s="2" t="s">
        <v>27</v>
      </c>
      <c r="C9" s="2" t="str">
        <f>"2023.0031"</f>
        <v>2023.0031</v>
      </c>
      <c r="D9" s="2" t="s">
        <v>28</v>
      </c>
      <c r="E9" s="3">
        <v>44927</v>
      </c>
      <c r="F9" s="3">
        <v>45291</v>
      </c>
      <c r="G9" s="2" t="s">
        <v>21</v>
      </c>
      <c r="H9" s="2" t="s">
        <v>22</v>
      </c>
      <c r="I9" s="2" t="s">
        <v>29</v>
      </c>
      <c r="J9" s="2"/>
      <c r="K9" s="2"/>
      <c r="L9" s="4">
        <v>11400</v>
      </c>
      <c r="M9" s="4">
        <f t="shared" si="0"/>
        <v>10584.949999999999</v>
      </c>
      <c r="N9" s="3">
        <v>45222</v>
      </c>
      <c r="O9" s="2" t="str">
        <f>"1552"</f>
        <v>1552</v>
      </c>
    </row>
    <row r="10" spans="1:15" x14ac:dyDescent="0.25">
      <c r="A10" s="2" t="s">
        <v>18</v>
      </c>
      <c r="B10" s="2" t="s">
        <v>30</v>
      </c>
      <c r="C10" s="2" t="str">
        <f>"2022.0047"</f>
        <v>2022.0047</v>
      </c>
      <c r="D10" s="2" t="s">
        <v>31</v>
      </c>
      <c r="E10" s="3">
        <v>44562</v>
      </c>
      <c r="F10" s="3">
        <v>45107</v>
      </c>
      <c r="G10" s="2" t="s">
        <v>21</v>
      </c>
      <c r="H10" s="2" t="s">
        <v>22</v>
      </c>
      <c r="I10" s="2" t="s">
        <v>29</v>
      </c>
      <c r="J10" s="2"/>
      <c r="K10" s="2"/>
      <c r="L10" s="4">
        <v>34464</v>
      </c>
      <c r="M10" s="4">
        <f t="shared" si="0"/>
        <v>32000</v>
      </c>
      <c r="N10" s="3">
        <v>45069</v>
      </c>
      <c r="O10" s="2" t="str">
        <f>"766"</f>
        <v>766</v>
      </c>
    </row>
    <row r="11" spans="1:15" x14ac:dyDescent="0.25">
      <c r="A11" s="2" t="s">
        <v>18</v>
      </c>
      <c r="B11" s="2" t="s">
        <v>32</v>
      </c>
      <c r="C11" s="2" t="str">
        <f>"2023.0024"</f>
        <v>2023.0024</v>
      </c>
      <c r="D11" s="2" t="s">
        <v>33</v>
      </c>
      <c r="E11" s="3">
        <v>44927</v>
      </c>
      <c r="F11" s="3">
        <v>45291</v>
      </c>
      <c r="G11" s="2" t="s">
        <v>21</v>
      </c>
      <c r="H11" s="2" t="s">
        <v>22</v>
      </c>
      <c r="I11" s="2" t="s">
        <v>29</v>
      </c>
      <c r="J11" s="2"/>
      <c r="K11" s="2"/>
      <c r="L11" s="4">
        <v>8933</v>
      </c>
      <c r="M11" s="4">
        <f t="shared" si="0"/>
        <v>8294.3499999999985</v>
      </c>
      <c r="N11" s="3">
        <v>44984</v>
      </c>
      <c r="O11" s="2" t="str">
        <f>"295"</f>
        <v>295</v>
      </c>
    </row>
    <row r="12" spans="1:15" x14ac:dyDescent="0.25">
      <c r="A12" s="2" t="s">
        <v>18</v>
      </c>
      <c r="B12" s="2" t="s">
        <v>32</v>
      </c>
      <c r="C12" s="2" t="str">
        <f>"2023.0025"</f>
        <v>2023.0025</v>
      </c>
      <c r="D12" s="2" t="s">
        <v>34</v>
      </c>
      <c r="E12" s="3">
        <v>44927</v>
      </c>
      <c r="F12" s="3">
        <v>45291</v>
      </c>
      <c r="G12" s="2" t="s">
        <v>21</v>
      </c>
      <c r="H12" s="2" t="s">
        <v>22</v>
      </c>
      <c r="I12" s="2" t="s">
        <v>29</v>
      </c>
      <c r="J12" s="2"/>
      <c r="K12" s="2"/>
      <c r="L12" s="4">
        <v>17641.25</v>
      </c>
      <c r="M12" s="4">
        <f t="shared" si="0"/>
        <v>16380</v>
      </c>
      <c r="N12" s="3">
        <v>45040</v>
      </c>
      <c r="O12" s="2" t="str">
        <f>"567"</f>
        <v>567</v>
      </c>
    </row>
    <row r="13" spans="1:15" x14ac:dyDescent="0.25">
      <c r="A13" s="2" t="s">
        <v>18</v>
      </c>
      <c r="B13" s="2" t="s">
        <v>35</v>
      </c>
      <c r="C13" s="2" t="str">
        <f>"2023.0034"</f>
        <v>2023.0034</v>
      </c>
      <c r="D13" s="2" t="s">
        <v>36</v>
      </c>
      <c r="E13" s="3">
        <v>44927</v>
      </c>
      <c r="F13" s="3">
        <v>45291</v>
      </c>
      <c r="G13" s="2" t="s">
        <v>21</v>
      </c>
      <c r="H13" s="2" t="s">
        <v>22</v>
      </c>
      <c r="I13" s="2" t="s">
        <v>29</v>
      </c>
      <c r="J13" s="2"/>
      <c r="K13" s="2"/>
      <c r="L13" s="4">
        <v>9488.9500000000007</v>
      </c>
      <c r="M13" s="4">
        <f t="shared" si="0"/>
        <v>8810.5499999999993</v>
      </c>
      <c r="N13" s="3">
        <v>45140</v>
      </c>
      <c r="O13" s="2" t="str">
        <f>"1076"</f>
        <v>1076</v>
      </c>
    </row>
    <row r="14" spans="1:15" x14ac:dyDescent="0.25">
      <c r="A14" s="2" t="s">
        <v>18</v>
      </c>
      <c r="B14" s="2" t="s">
        <v>37</v>
      </c>
      <c r="C14" s="2" t="str">
        <f>"2023.0026"</f>
        <v>2023.0026</v>
      </c>
      <c r="D14" s="2" t="s">
        <v>38</v>
      </c>
      <c r="E14" s="3">
        <v>44927</v>
      </c>
      <c r="F14" s="3">
        <v>45291</v>
      </c>
      <c r="G14" s="2" t="s">
        <v>21</v>
      </c>
      <c r="H14" s="2" t="s">
        <v>22</v>
      </c>
      <c r="I14" s="2" t="s">
        <v>23</v>
      </c>
      <c r="J14" s="2"/>
      <c r="K14" s="2"/>
      <c r="L14" s="4">
        <v>6415.45</v>
      </c>
      <c r="M14" s="4">
        <f t="shared" si="0"/>
        <v>5956.7999999999993</v>
      </c>
      <c r="N14" s="3">
        <v>45180</v>
      </c>
      <c r="O14" s="2" t="str">
        <f>"1303"</f>
        <v>1303</v>
      </c>
    </row>
    <row r="15" spans="1:15" x14ac:dyDescent="0.25">
      <c r="A15" s="2" t="s">
        <v>18</v>
      </c>
      <c r="B15" s="2" t="s">
        <v>39</v>
      </c>
      <c r="C15" s="2" t="str">
        <f>"2023.0027"</f>
        <v>2023.0027</v>
      </c>
      <c r="D15" s="2" t="s">
        <v>40</v>
      </c>
      <c r="E15" s="3">
        <v>44927</v>
      </c>
      <c r="F15" s="3">
        <v>45291</v>
      </c>
      <c r="G15" s="2" t="s">
        <v>21</v>
      </c>
      <c r="H15" s="2" t="s">
        <v>22</v>
      </c>
      <c r="I15" s="2" t="s">
        <v>29</v>
      </c>
      <c r="J15" s="2"/>
      <c r="K15" s="2"/>
      <c r="L15" s="4">
        <v>14862.6</v>
      </c>
      <c r="M15" s="4">
        <f t="shared" si="0"/>
        <v>13800</v>
      </c>
      <c r="N15" s="3">
        <v>45215</v>
      </c>
      <c r="O15" s="2" t="str">
        <f>"1521"</f>
        <v>1521</v>
      </c>
    </row>
    <row r="16" spans="1:15" x14ac:dyDescent="0.25">
      <c r="A16" s="2" t="s">
        <v>18</v>
      </c>
      <c r="B16" s="2" t="s">
        <v>41</v>
      </c>
      <c r="C16" s="2" t="str">
        <f>"2023.0016"</f>
        <v>2023.0016</v>
      </c>
      <c r="D16" s="2" t="s">
        <v>42</v>
      </c>
      <c r="E16" s="3">
        <v>44927</v>
      </c>
      <c r="F16" s="3">
        <v>45291</v>
      </c>
      <c r="G16" s="2" t="s">
        <v>21</v>
      </c>
      <c r="H16" s="2" t="s">
        <v>22</v>
      </c>
      <c r="I16" s="2" t="s">
        <v>43</v>
      </c>
      <c r="J16" s="2"/>
      <c r="K16" s="2"/>
      <c r="L16" s="4">
        <v>18454.400000000001</v>
      </c>
      <c r="M16" s="4">
        <f t="shared" si="0"/>
        <v>17135</v>
      </c>
      <c r="N16" s="3">
        <v>45040</v>
      </c>
      <c r="O16" s="2" t="str">
        <f>"564"</f>
        <v>564</v>
      </c>
    </row>
    <row r="17" spans="1:15" x14ac:dyDescent="0.25">
      <c r="A17" s="2" t="s">
        <v>18</v>
      </c>
      <c r="B17" s="2" t="s">
        <v>44</v>
      </c>
      <c r="C17" s="2" t="str">
        <f>"2023.0008"</f>
        <v>2023.0008</v>
      </c>
      <c r="D17" s="2" t="s">
        <v>45</v>
      </c>
      <c r="E17" s="3">
        <v>44927</v>
      </c>
      <c r="F17" s="3">
        <v>45291</v>
      </c>
      <c r="G17" s="2" t="s">
        <v>21</v>
      </c>
      <c r="H17" s="2" t="s">
        <v>22</v>
      </c>
      <c r="I17" s="2" t="s">
        <v>43</v>
      </c>
      <c r="J17" s="2"/>
      <c r="K17" s="2"/>
      <c r="L17" s="4">
        <v>34243.599999999999</v>
      </c>
      <c r="M17" s="4">
        <f t="shared" si="0"/>
        <v>31795.35</v>
      </c>
      <c r="N17" s="3">
        <v>45012</v>
      </c>
      <c r="O17" s="2" t="str">
        <f>"443"</f>
        <v>443</v>
      </c>
    </row>
    <row r="18" spans="1:15" x14ac:dyDescent="0.25">
      <c r="A18" s="2" t="s">
        <v>18</v>
      </c>
      <c r="B18" s="2" t="s">
        <v>44</v>
      </c>
      <c r="C18" s="2" t="str">
        <f>"2023.0009"</f>
        <v>2023.0009</v>
      </c>
      <c r="D18" s="2" t="s">
        <v>46</v>
      </c>
      <c r="E18" s="3">
        <v>44927</v>
      </c>
      <c r="F18" s="3">
        <v>45291</v>
      </c>
      <c r="G18" s="2" t="s">
        <v>21</v>
      </c>
      <c r="H18" s="2" t="s">
        <v>22</v>
      </c>
      <c r="I18" s="2" t="s">
        <v>43</v>
      </c>
      <c r="J18" s="2"/>
      <c r="K18" s="2"/>
      <c r="L18" s="4">
        <v>14026.99</v>
      </c>
      <c r="M18" s="4">
        <f t="shared" si="0"/>
        <v>13024.15</v>
      </c>
      <c r="N18" s="3">
        <v>45012</v>
      </c>
      <c r="O18" s="2" t="str">
        <f>"443"</f>
        <v>443</v>
      </c>
    </row>
    <row r="19" spans="1:15" x14ac:dyDescent="0.25">
      <c r="A19" s="2" t="s">
        <v>18</v>
      </c>
      <c r="B19" s="2" t="s">
        <v>44</v>
      </c>
      <c r="C19" s="2" t="str">
        <f>"2023.0011"</f>
        <v>2023.0011</v>
      </c>
      <c r="D19" s="2" t="s">
        <v>47</v>
      </c>
      <c r="E19" s="3">
        <v>44927</v>
      </c>
      <c r="F19" s="3">
        <v>45291</v>
      </c>
      <c r="G19" s="2" t="s">
        <v>21</v>
      </c>
      <c r="H19" s="2" t="s">
        <v>22</v>
      </c>
      <c r="I19" s="2" t="s">
        <v>43</v>
      </c>
      <c r="J19" s="2"/>
      <c r="K19" s="2"/>
      <c r="L19" s="4">
        <v>11270.95</v>
      </c>
      <c r="M19" s="4">
        <f t="shared" si="0"/>
        <v>10465.150000000001</v>
      </c>
      <c r="N19" s="3">
        <v>45019</v>
      </c>
      <c r="O19" s="2" t="str">
        <f>"466"</f>
        <v>466</v>
      </c>
    </row>
    <row r="20" spans="1:15" x14ac:dyDescent="0.25">
      <c r="A20" s="2" t="s">
        <v>18</v>
      </c>
      <c r="B20" s="2" t="s">
        <v>44</v>
      </c>
      <c r="C20" s="2" t="str">
        <f>"2023.0012"</f>
        <v>2023.0012</v>
      </c>
      <c r="D20" s="2" t="s">
        <v>48</v>
      </c>
      <c r="E20" s="3">
        <v>44927</v>
      </c>
      <c r="F20" s="3">
        <v>45291</v>
      </c>
      <c r="G20" s="2" t="s">
        <v>21</v>
      </c>
      <c r="H20" s="2" t="s">
        <v>22</v>
      </c>
      <c r="I20" s="2" t="s">
        <v>43</v>
      </c>
      <c r="J20" s="2"/>
      <c r="K20" s="2"/>
      <c r="L20" s="4">
        <v>5144.59</v>
      </c>
      <c r="M20" s="4">
        <f t="shared" si="0"/>
        <v>4776.8</v>
      </c>
      <c r="N20" s="3">
        <v>45019</v>
      </c>
      <c r="O20" s="2" t="str">
        <f>"466"</f>
        <v>466</v>
      </c>
    </row>
    <row r="21" spans="1:15" x14ac:dyDescent="0.25">
      <c r="A21" s="2" t="s">
        <v>18</v>
      </c>
      <c r="B21" s="2" t="s">
        <v>49</v>
      </c>
      <c r="C21" s="2" t="str">
        <f>"2023.0003"</f>
        <v>2023.0003</v>
      </c>
      <c r="D21" s="2" t="s">
        <v>50</v>
      </c>
      <c r="E21" s="3">
        <v>44927</v>
      </c>
      <c r="F21" s="3">
        <v>45291</v>
      </c>
      <c r="G21" s="2" t="s">
        <v>21</v>
      </c>
      <c r="H21" s="2" t="s">
        <v>22</v>
      </c>
      <c r="I21" s="2" t="s">
        <v>43</v>
      </c>
      <c r="J21" s="2"/>
      <c r="K21" s="2"/>
      <c r="L21" s="4">
        <v>109641.7</v>
      </c>
      <c r="M21" s="4">
        <f t="shared" si="0"/>
        <v>101802.90000000001</v>
      </c>
      <c r="N21" s="3">
        <v>44991</v>
      </c>
      <c r="O21" s="2" t="str">
        <f>"316"</f>
        <v>316</v>
      </c>
    </row>
    <row r="22" spans="1:15" x14ac:dyDescent="0.25">
      <c r="A22" s="2" t="s">
        <v>18</v>
      </c>
      <c r="B22" s="2" t="s">
        <v>49</v>
      </c>
      <c r="C22" s="2" t="str">
        <f>"2023.0005"</f>
        <v>2023.0005</v>
      </c>
      <c r="D22" s="2" t="s">
        <v>51</v>
      </c>
      <c r="E22" s="3">
        <v>44927</v>
      </c>
      <c r="F22" s="3">
        <v>45291</v>
      </c>
      <c r="G22" s="2" t="s">
        <v>21</v>
      </c>
      <c r="H22" s="2" t="s">
        <v>22</v>
      </c>
      <c r="I22" s="2" t="s">
        <v>43</v>
      </c>
      <c r="J22" s="2"/>
      <c r="K22" s="2"/>
      <c r="L22" s="4">
        <v>21472.7</v>
      </c>
      <c r="M22" s="4">
        <f t="shared" si="0"/>
        <v>19937.5</v>
      </c>
      <c r="N22" s="3">
        <v>44963</v>
      </c>
      <c r="O22" s="2" t="str">
        <f>"133"</f>
        <v>133</v>
      </c>
    </row>
    <row r="23" spans="1:15" x14ac:dyDescent="0.25">
      <c r="A23" s="2" t="s">
        <v>18</v>
      </c>
      <c r="B23" s="2" t="s">
        <v>49</v>
      </c>
      <c r="C23" s="2" t="str">
        <f>"2023.0028"</f>
        <v>2023.0028</v>
      </c>
      <c r="D23" s="2" t="s">
        <v>52</v>
      </c>
      <c r="E23" s="3">
        <v>44927</v>
      </c>
      <c r="F23" s="3">
        <v>45291</v>
      </c>
      <c r="G23" s="2" t="s">
        <v>21</v>
      </c>
      <c r="H23" s="2" t="s">
        <v>22</v>
      </c>
      <c r="I23" s="2" t="s">
        <v>43</v>
      </c>
      <c r="J23" s="2"/>
      <c r="K23" s="2"/>
      <c r="L23" s="4">
        <v>34762.35</v>
      </c>
      <c r="M23" s="4">
        <f t="shared" si="0"/>
        <v>32277</v>
      </c>
      <c r="N23" s="3">
        <v>45215</v>
      </c>
      <c r="O23" s="2" t="str">
        <f>"1521"</f>
        <v>1521</v>
      </c>
    </row>
    <row r="24" spans="1:15" x14ac:dyDescent="0.25">
      <c r="A24" s="2" t="s">
        <v>18</v>
      </c>
      <c r="B24" s="2" t="s">
        <v>53</v>
      </c>
      <c r="C24" s="2" t="str">
        <f>"2023.0006"</f>
        <v>2023.0006</v>
      </c>
      <c r="D24" s="2" t="s">
        <v>54</v>
      </c>
      <c r="E24" s="3">
        <v>44927</v>
      </c>
      <c r="F24" s="3">
        <v>45291</v>
      </c>
      <c r="G24" s="2" t="s">
        <v>21</v>
      </c>
      <c r="H24" s="2" t="s">
        <v>22</v>
      </c>
      <c r="I24" s="2" t="s">
        <v>43</v>
      </c>
      <c r="J24" s="2"/>
      <c r="K24" s="2"/>
      <c r="L24" s="4">
        <v>7774</v>
      </c>
      <c r="M24" s="4">
        <f t="shared" si="0"/>
        <v>7218.2000000000007</v>
      </c>
      <c r="N24" s="3">
        <v>44963</v>
      </c>
      <c r="O24" s="2" t="str">
        <f>"133"</f>
        <v>133</v>
      </c>
    </row>
    <row r="25" spans="1:15" x14ac:dyDescent="0.25">
      <c r="A25" s="2" t="s">
        <v>18</v>
      </c>
      <c r="B25" s="2" t="s">
        <v>55</v>
      </c>
      <c r="C25" s="2" t="str">
        <f>"2023.0017"</f>
        <v>2023.0017</v>
      </c>
      <c r="D25" s="2" t="s">
        <v>56</v>
      </c>
      <c r="E25" s="3">
        <v>44927</v>
      </c>
      <c r="F25" s="3">
        <v>45291</v>
      </c>
      <c r="G25" s="2" t="s">
        <v>21</v>
      </c>
      <c r="H25" s="2" t="s">
        <v>22</v>
      </c>
      <c r="I25" s="2" t="s">
        <v>23</v>
      </c>
      <c r="J25" s="2"/>
      <c r="K25" s="2"/>
      <c r="L25" s="4">
        <v>7123</v>
      </c>
      <c r="M25" s="4">
        <f t="shared" si="0"/>
        <v>6613.75</v>
      </c>
      <c r="N25" s="3">
        <v>45069</v>
      </c>
      <c r="O25" s="2" t="str">
        <f>"706"</f>
        <v>706</v>
      </c>
    </row>
    <row r="26" spans="1:15" x14ac:dyDescent="0.25">
      <c r="A26" s="2" t="s">
        <v>18</v>
      </c>
      <c r="B26" s="2" t="s">
        <v>57</v>
      </c>
      <c r="C26" s="2" t="str">
        <f>"2023.0029"</f>
        <v>2023.0029</v>
      </c>
      <c r="D26" s="2" t="s">
        <v>58</v>
      </c>
      <c r="E26" s="3">
        <v>44927</v>
      </c>
      <c r="F26" s="3">
        <v>45291</v>
      </c>
      <c r="G26" s="2" t="s">
        <v>21</v>
      </c>
      <c r="H26" s="2" t="s">
        <v>22</v>
      </c>
      <c r="I26" s="2" t="s">
        <v>29</v>
      </c>
      <c r="J26" s="2"/>
      <c r="K26" s="2"/>
      <c r="L26" s="4">
        <v>28217.4</v>
      </c>
      <c r="M26" s="4">
        <f t="shared" si="0"/>
        <v>26200</v>
      </c>
      <c r="N26" s="3">
        <v>45243</v>
      </c>
      <c r="O26" s="2" t="str">
        <f>"1692"</f>
        <v>1692</v>
      </c>
    </row>
    <row r="27" spans="1:15" x14ac:dyDescent="0.25">
      <c r="A27" s="2" t="s">
        <v>18</v>
      </c>
      <c r="B27" s="2" t="s">
        <v>59</v>
      </c>
      <c r="C27" s="2" t="str">
        <f>"2023.0014"</f>
        <v>2023.0014</v>
      </c>
      <c r="D27" s="2" t="s">
        <v>60</v>
      </c>
      <c r="E27" s="3">
        <v>44927</v>
      </c>
      <c r="F27" s="3">
        <v>45291</v>
      </c>
      <c r="G27" s="2" t="s">
        <v>21</v>
      </c>
      <c r="H27" s="2" t="s">
        <v>22</v>
      </c>
      <c r="I27" s="2" t="s">
        <v>23</v>
      </c>
      <c r="J27" s="2"/>
      <c r="K27" s="2"/>
      <c r="L27" s="4">
        <v>8000</v>
      </c>
      <c r="M27" s="4">
        <f t="shared" si="0"/>
        <v>7428.0499999999993</v>
      </c>
      <c r="N27" s="3">
        <v>45054</v>
      </c>
      <c r="O27" s="2" t="str">
        <f>"645"</f>
        <v>645</v>
      </c>
    </row>
    <row r="28" spans="1:15" x14ac:dyDescent="0.25">
      <c r="A28" s="2" t="s">
        <v>18</v>
      </c>
      <c r="B28" s="2" t="s">
        <v>61</v>
      </c>
      <c r="C28" s="2" t="str">
        <f>"2023.0013"</f>
        <v>2023.0013</v>
      </c>
      <c r="D28" s="2" t="s">
        <v>62</v>
      </c>
      <c r="E28" s="3">
        <v>44927</v>
      </c>
      <c r="F28" s="3">
        <v>45291</v>
      </c>
      <c r="G28" s="2" t="s">
        <v>21</v>
      </c>
      <c r="H28" s="2" t="s">
        <v>22</v>
      </c>
      <c r="I28" s="2" t="s">
        <v>23</v>
      </c>
      <c r="J28" s="2"/>
      <c r="K28" s="2"/>
      <c r="L28" s="4">
        <v>6731.25</v>
      </c>
      <c r="M28" s="4">
        <f t="shared" si="0"/>
        <v>6250</v>
      </c>
      <c r="N28" s="3">
        <v>45012</v>
      </c>
      <c r="O28" s="2" t="str">
        <f>"436"</f>
        <v>436</v>
      </c>
    </row>
    <row r="29" spans="1:15" x14ac:dyDescent="0.25">
      <c r="A29" s="2" t="s">
        <v>18</v>
      </c>
      <c r="B29" s="2" t="s">
        <v>63</v>
      </c>
      <c r="C29" s="2" t="str">
        <f>"2023.0030"</f>
        <v>2023.0030</v>
      </c>
      <c r="D29" s="2" t="s">
        <v>64</v>
      </c>
      <c r="E29" s="3">
        <v>44927</v>
      </c>
      <c r="F29" s="3">
        <v>45291</v>
      </c>
      <c r="G29" s="2" t="s">
        <v>21</v>
      </c>
      <c r="H29" s="2" t="s">
        <v>22</v>
      </c>
      <c r="I29" s="2" t="s">
        <v>43</v>
      </c>
      <c r="J29" s="2"/>
      <c r="K29" s="2"/>
      <c r="L29" s="4">
        <v>8033.95</v>
      </c>
      <c r="M29" s="4">
        <f t="shared" si="0"/>
        <v>7459.55</v>
      </c>
      <c r="N29" s="3">
        <v>45201</v>
      </c>
      <c r="O29" s="2" t="str">
        <f>"1419"</f>
        <v>1419</v>
      </c>
    </row>
    <row r="30" spans="1:15" x14ac:dyDescent="0.25">
      <c r="A30" s="2" t="s">
        <v>18</v>
      </c>
      <c r="B30" s="2" t="s">
        <v>65</v>
      </c>
      <c r="C30" s="2" t="str">
        <f>"2023.0033"</f>
        <v>2023.0033</v>
      </c>
      <c r="D30" s="2" t="s">
        <v>66</v>
      </c>
      <c r="E30" s="3">
        <v>44927</v>
      </c>
      <c r="F30" s="3">
        <v>45291</v>
      </c>
      <c r="G30" s="2" t="s">
        <v>21</v>
      </c>
      <c r="H30" s="2" t="s">
        <v>22</v>
      </c>
      <c r="I30" s="2" t="s">
        <v>29</v>
      </c>
      <c r="J30" s="2"/>
      <c r="K30" s="2"/>
      <c r="L30" s="4">
        <v>39230</v>
      </c>
      <c r="M30" s="4">
        <f t="shared" si="0"/>
        <v>36425.25</v>
      </c>
      <c r="N30" s="3">
        <v>45104</v>
      </c>
      <c r="O30" s="2" t="str">
        <f>"947"</f>
        <v>947</v>
      </c>
    </row>
    <row r="31" spans="1:15" x14ac:dyDescent="0.25">
      <c r="A31" s="2" t="s">
        <v>18</v>
      </c>
      <c r="B31" s="2" t="s">
        <v>67</v>
      </c>
      <c r="C31" s="2" t="str">
        <f>"2023.0019"</f>
        <v>2023.0019</v>
      </c>
      <c r="D31" s="2" t="s">
        <v>68</v>
      </c>
      <c r="E31" s="3">
        <v>44927</v>
      </c>
      <c r="F31" s="3">
        <v>45291</v>
      </c>
      <c r="G31" s="2" t="s">
        <v>21</v>
      </c>
      <c r="H31" s="2" t="s">
        <v>22</v>
      </c>
      <c r="I31" s="2" t="s">
        <v>43</v>
      </c>
      <c r="J31" s="2"/>
      <c r="K31" s="2"/>
      <c r="L31" s="4">
        <v>37000</v>
      </c>
      <c r="M31" s="4">
        <f t="shared" si="0"/>
        <v>34354.699999999997</v>
      </c>
      <c r="N31" s="3">
        <v>45278</v>
      </c>
      <c r="O31" s="2" t="str">
        <f>"1927"</f>
        <v>1927</v>
      </c>
    </row>
    <row r="32" spans="1:15" x14ac:dyDescent="0.25">
      <c r="A32" s="2" t="s">
        <v>18</v>
      </c>
      <c r="B32" s="2" t="s">
        <v>69</v>
      </c>
      <c r="C32" s="2" t="str">
        <f>"2023.0032"</f>
        <v>2023.0032</v>
      </c>
      <c r="D32" s="2" t="s">
        <v>70</v>
      </c>
      <c r="E32" s="3">
        <v>44927</v>
      </c>
      <c r="F32" s="3">
        <v>45291</v>
      </c>
      <c r="G32" s="2" t="s">
        <v>21</v>
      </c>
      <c r="H32" s="2" t="s">
        <v>22</v>
      </c>
      <c r="I32" s="2" t="s">
        <v>29</v>
      </c>
      <c r="J32" s="2"/>
      <c r="K32" s="2"/>
      <c r="L32" s="4">
        <v>12558.25</v>
      </c>
      <c r="M32" s="4">
        <f t="shared" si="0"/>
        <v>11660.4</v>
      </c>
      <c r="N32" s="3">
        <v>44977</v>
      </c>
      <c r="O32" s="2" t="str">
        <f>"244"</f>
        <v>244</v>
      </c>
    </row>
    <row r="33" spans="1:15" x14ac:dyDescent="0.25">
      <c r="A33" s="2" t="s">
        <v>18</v>
      </c>
      <c r="B33" s="2" t="s">
        <v>71</v>
      </c>
      <c r="C33" s="2" t="str">
        <f>"2023.0007"</f>
        <v>2023.0007</v>
      </c>
      <c r="D33" s="2" t="s">
        <v>72</v>
      </c>
      <c r="E33" s="3">
        <v>44927</v>
      </c>
      <c r="F33" s="3">
        <v>45291</v>
      </c>
      <c r="G33" s="2" t="s">
        <v>21</v>
      </c>
      <c r="H33" s="2" t="s">
        <v>22</v>
      </c>
      <c r="I33" s="2" t="s">
        <v>29</v>
      </c>
      <c r="J33" s="2"/>
      <c r="K33" s="2"/>
      <c r="L33" s="4">
        <v>51613.1</v>
      </c>
      <c r="M33" s="4">
        <f t="shared" si="0"/>
        <v>47923.05</v>
      </c>
      <c r="N33" s="3">
        <v>45005</v>
      </c>
      <c r="O33" s="2" t="str">
        <f>"381"</f>
        <v>381</v>
      </c>
    </row>
    <row r="34" spans="1:15" x14ac:dyDescent="0.25">
      <c r="A34" s="2" t="s">
        <v>18</v>
      </c>
      <c r="B34" s="2" t="s">
        <v>73</v>
      </c>
      <c r="C34" s="2" t="str">
        <f>"2023.0018"</f>
        <v>2023.0018</v>
      </c>
      <c r="D34" s="2" t="s">
        <v>74</v>
      </c>
      <c r="E34" s="3">
        <v>44927</v>
      </c>
      <c r="F34" s="3">
        <v>45291</v>
      </c>
      <c r="G34" s="2" t="s">
        <v>21</v>
      </c>
      <c r="H34" s="2" t="s">
        <v>22</v>
      </c>
      <c r="I34" s="2" t="s">
        <v>29</v>
      </c>
      <c r="J34" s="2"/>
      <c r="K34" s="2"/>
      <c r="L34" s="4">
        <v>40000</v>
      </c>
      <c r="M34" s="4">
        <f t="shared" si="0"/>
        <v>37140.199999999997</v>
      </c>
      <c r="N34" s="3">
        <v>44970</v>
      </c>
      <c r="O34" s="2" t="str">
        <f>"196"</f>
        <v>196</v>
      </c>
    </row>
    <row r="35" spans="1:15" x14ac:dyDescent="0.25">
      <c r="A35" s="2" t="s">
        <v>18</v>
      </c>
      <c r="B35" s="2" t="s">
        <v>75</v>
      </c>
      <c r="C35" s="2" t="str">
        <f>"2023.0020"</f>
        <v>2023.0020</v>
      </c>
      <c r="D35" s="2" t="s">
        <v>76</v>
      </c>
      <c r="E35" s="3">
        <v>44927</v>
      </c>
      <c r="F35" s="3">
        <v>45291</v>
      </c>
      <c r="G35" s="2" t="s">
        <v>21</v>
      </c>
      <c r="H35" s="2" t="s">
        <v>22</v>
      </c>
      <c r="I35" s="2" t="s">
        <v>23</v>
      </c>
      <c r="J35" s="2"/>
      <c r="K35" s="2"/>
      <c r="L35" s="4">
        <v>17485.099999999999</v>
      </c>
      <c r="M35" s="4">
        <f t="shared" si="0"/>
        <v>16235</v>
      </c>
      <c r="N35" s="3">
        <v>45154</v>
      </c>
      <c r="O35" s="2" t="str">
        <f>"1137"</f>
        <v>1137</v>
      </c>
    </row>
  </sheetData>
  <sheetProtection algorithmName="SHA-512" hashValue="5LZzTvNc5g4SQgBpUNGb22xR5qbizH5F91Qajhfy2Y0WwSrLQ3pnJ5/4vb9B2ETqw5RSWOYTynEWy9MfWbNhPA==" saltValue="OwwHpS1nhLtVzFpOggejh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Lista_commesse_1_2023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Perli</dc:creator>
  <cp:lastModifiedBy>Cristiano Perli</cp:lastModifiedBy>
  <dcterms:created xsi:type="dcterms:W3CDTF">2024-03-26T13:55:27Z</dcterms:created>
  <dcterms:modified xsi:type="dcterms:W3CDTF">2024-03-26T13:55:27Z</dcterms:modified>
</cp:coreProperties>
</file>