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ntabilità\Commesse\"/>
    </mc:Choice>
  </mc:AlternateContent>
  <xr:revisionPtr revIDLastSave="0" documentId="8_{FDBDF215-7B01-42F2-BB4B-002789C93087}" xr6:coauthVersionLast="47" xr6:coauthVersionMax="47" xr10:uidLastSave="{00000000-0000-0000-0000-000000000000}"/>
  <bookViews>
    <workbookView xWindow="2430" yWindow="4695" windowWidth="34425" windowHeight="14520" xr2:uid="{F463DF59-4B19-40D9-A216-AD850ACC0DB4}"/>
  </bookViews>
  <sheets>
    <sheet name="Lista_commesse_1_2024" sheetId="1" r:id="rId1"/>
  </sheets>
  <definedNames>
    <definedName name="_xlnm._FilterDatabase" localSheetId="0" hidden="1">Lista_commesse_1_2024!$A$5:$J$54</definedName>
  </definedNames>
  <calcPr calcId="0"/>
</workbook>
</file>

<file path=xl/calcChain.xml><?xml version="1.0" encoding="utf-8"?>
<calcChain xmlns="http://schemas.openxmlformats.org/spreadsheetml/2006/main">
  <c r="C6" i="1" l="1"/>
  <c r="E6" i="1"/>
  <c r="C7" i="1"/>
  <c r="E7" i="1"/>
  <c r="C8" i="1"/>
  <c r="E8" i="1"/>
  <c r="C9" i="1"/>
  <c r="E9" i="1"/>
  <c r="C10" i="1"/>
  <c r="E10" i="1"/>
  <c r="C11" i="1"/>
  <c r="E11" i="1"/>
  <c r="C12" i="1"/>
  <c r="E12" i="1"/>
  <c r="C13" i="1"/>
  <c r="E13" i="1"/>
  <c r="C14" i="1"/>
  <c r="E14" i="1"/>
  <c r="C15" i="1"/>
  <c r="E15" i="1"/>
  <c r="C16" i="1"/>
  <c r="E16" i="1"/>
  <c r="C17" i="1"/>
  <c r="E17" i="1"/>
  <c r="C18" i="1"/>
  <c r="E18" i="1"/>
  <c r="C19" i="1"/>
  <c r="E19" i="1"/>
  <c r="C20" i="1"/>
  <c r="E20" i="1"/>
  <c r="C21" i="1"/>
  <c r="E21" i="1"/>
  <c r="C22" i="1"/>
  <c r="E22" i="1"/>
  <c r="C23" i="1"/>
  <c r="E23" i="1"/>
  <c r="C24" i="1"/>
  <c r="E24" i="1"/>
  <c r="C25" i="1"/>
  <c r="C26" i="1"/>
  <c r="E26" i="1"/>
  <c r="C27" i="1"/>
  <c r="E27" i="1"/>
  <c r="C28" i="1"/>
  <c r="E28" i="1"/>
  <c r="C29" i="1"/>
  <c r="E29" i="1"/>
  <c r="C30" i="1"/>
  <c r="E30" i="1"/>
  <c r="C31" i="1"/>
  <c r="E31" i="1"/>
  <c r="C32" i="1"/>
  <c r="E32" i="1"/>
  <c r="C33" i="1"/>
  <c r="E33" i="1"/>
  <c r="C34" i="1"/>
  <c r="E34" i="1"/>
  <c r="C35" i="1"/>
  <c r="E35" i="1"/>
  <c r="C36" i="1"/>
  <c r="E36" i="1"/>
  <c r="C37" i="1"/>
  <c r="E37" i="1"/>
  <c r="C38" i="1"/>
  <c r="E38" i="1"/>
  <c r="C39" i="1"/>
  <c r="E39" i="1"/>
  <c r="C40" i="1"/>
  <c r="E40" i="1"/>
  <c r="C41" i="1"/>
  <c r="E41" i="1"/>
  <c r="C42" i="1"/>
  <c r="E42" i="1"/>
  <c r="C43" i="1"/>
  <c r="E43" i="1"/>
  <c r="C44" i="1"/>
  <c r="E44" i="1"/>
  <c r="C45" i="1"/>
  <c r="E45" i="1"/>
  <c r="C46" i="1"/>
  <c r="E46" i="1"/>
  <c r="C47" i="1"/>
  <c r="E47" i="1"/>
  <c r="C48" i="1"/>
  <c r="E48" i="1"/>
  <c r="C49" i="1"/>
  <c r="E49" i="1"/>
  <c r="C50" i="1"/>
  <c r="E50" i="1"/>
  <c r="C51" i="1"/>
  <c r="E51" i="1"/>
  <c r="C52" i="1"/>
  <c r="E52" i="1"/>
  <c r="C53" i="1"/>
  <c r="E53" i="1"/>
  <c r="C54" i="1"/>
  <c r="E54" i="1"/>
</calcChain>
</file>

<file path=xl/sharedStrings.xml><?xml version="1.0" encoding="utf-8"?>
<sst xmlns="http://schemas.openxmlformats.org/spreadsheetml/2006/main" count="308" uniqueCount="102">
  <si>
    <t>Data Pubblicazione della lista : 17-05-2025</t>
  </si>
  <si>
    <t xml:space="preserve">   </t>
  </si>
  <si>
    <t>Comune di: SANTANTONINO</t>
  </si>
  <si>
    <t xml:space="preserve">Data e numero risoluzione Municipio: </t>
  </si>
  <si>
    <t>Oggetto</t>
  </si>
  <si>
    <t>Tipo</t>
  </si>
  <si>
    <t>Procedura</t>
  </si>
  <si>
    <t>Genere</t>
  </si>
  <si>
    <t>Municipio</t>
  </si>
  <si>
    <t>Aqua Innovation Gmbh  Rotkreuz</t>
  </si>
  <si>
    <t>Fornitura impianto UV-C</t>
  </si>
  <si>
    <t>Incarico diretto</t>
  </si>
  <si>
    <t>art. 7 cpv. 3 lett. h)</t>
  </si>
  <si>
    <t>FORNITURA</t>
  </si>
  <si>
    <t>Artistic Design  Cassina d'Agno</t>
  </si>
  <si>
    <t>Sviluppo dell'APP comunale</t>
  </si>
  <si>
    <t>A-Z SA  Bedano</t>
  </si>
  <si>
    <t>Fornitura elementi di arredo urbano parco giochi Scuola Infanzia</t>
  </si>
  <si>
    <t>Aziende Multiservizi Bellinzona (AMB)  bellinzona</t>
  </si>
  <si>
    <t>Rifacimento cablaggio casa comunale e servizio telefonia</t>
  </si>
  <si>
    <t>Carboplant s.r.l.  Vigevano (PV)</t>
  </si>
  <si>
    <t>Noleggio impianto pilota per il trattamento delle acque</t>
  </si>
  <si>
    <t>CC4U Sagl  Chiasso</t>
  </si>
  <si>
    <t>Progettazione impianto di filtrazione PFAS</t>
  </si>
  <si>
    <t>SERVIZI</t>
  </si>
  <si>
    <t>Consultest AG  Oberohringen/Seuzach</t>
  </si>
  <si>
    <t>Analisi geotecniche di laboratorio per la progettazione della nuova Scuola dell'Infanzia</t>
  </si>
  <si>
    <t>CSD Ingegneri SA  Lugano</t>
  </si>
  <si>
    <t>Progettazione e esecuzione della nuova Scuola dell'Infanzia - prestazioni d'ingegneria civile</t>
  </si>
  <si>
    <t>Progettazione e esecuzione della nuova Scuola dell'Infanzia - prestazioni da fisico della costruzione</t>
  </si>
  <si>
    <t>Dick &amp; Figli SA  Lugano</t>
  </si>
  <si>
    <t>Fornitura aarredo SE programma Embru</t>
  </si>
  <si>
    <t>Fornitura arredo SI programma 3N</t>
  </si>
  <si>
    <t>Eduard Steiner SA  Sementina</t>
  </si>
  <si>
    <t>Ripristino illuminazione pubblica come da rapporto ESTI n. 1307490 del 27.03.2023</t>
  </si>
  <si>
    <t>Installazioni interne palestra scuole elementari</t>
  </si>
  <si>
    <t>Potenziamento illuminazione pubblica incrocio via Gorelle - via Essagra</t>
  </si>
  <si>
    <t>Elia Colombi SA  Bellinzona</t>
  </si>
  <si>
    <t>Fornitura materiale per la cancelleria e l'istituto scolastico</t>
  </si>
  <si>
    <t>Erisel SA  Bellinzona</t>
  </si>
  <si>
    <t>Prestazioni da ingegnere elettrotecnico per la nuova Scuola dell'Infanzia</t>
  </si>
  <si>
    <t>Evolve SA  Giubiasco</t>
  </si>
  <si>
    <t>Ricertificazione label città dell'energia</t>
  </si>
  <si>
    <t>Francesco Allievi SA  Ascona</t>
  </si>
  <si>
    <t>Valutazione fase sperimentale al camminamento pedonale al sottopasso FFS</t>
  </si>
  <si>
    <t>Progettazione preliminare adeguamento alla Ldis delle fermate bus esistenti</t>
  </si>
  <si>
    <t>Prestazioni da ingegnere del traffico nuovo stabile SI e Riassetto comparto scuole</t>
  </si>
  <si>
    <t>Fumiano Felice Giubiasco</t>
  </si>
  <si>
    <t>Rifacimento tubazioni a vista acqua calda, ricircolo sanitario e acqua fredda</t>
  </si>
  <si>
    <t>GiConsulting Sagl  Lugano</t>
  </si>
  <si>
    <t>Fontinura di 17 lampade e-Clud 100 w</t>
  </si>
  <si>
    <t>Forntiura lampade stradali e-Way</t>
  </si>
  <si>
    <t>Globes SA  Cadenazzo</t>
  </si>
  <si>
    <t>Sostituzione scambiatore e pompa evaporatore</t>
  </si>
  <si>
    <t>Hinni AG  Biel-Benken</t>
  </si>
  <si>
    <t>Controllo periodico degli idranti</t>
  </si>
  <si>
    <t>ITS Servizio Canalizzazioni SA  Agno</t>
  </si>
  <si>
    <t>Pulizia caditoie e griglie stradali di S. Antonino</t>
  </si>
  <si>
    <t>L'ERA DESIGN SAGL  S. Antonino</t>
  </si>
  <si>
    <t>Fornitura e posa pareti divisorie modulari per la nuova aula docenti SE</t>
  </si>
  <si>
    <t>Mancini &amp; Marti SA  Bellinzona</t>
  </si>
  <si>
    <t>Opere di pavimentazione - via Biaggini e via Cima Paese prima parte</t>
  </si>
  <si>
    <t>Opere di pavimentazione - risanamento pavimentazione via Cima paese seconda parte "alta"</t>
  </si>
  <si>
    <t>Opere da capomastro - risanamento ciglio stradale via Cima Paese parte alta</t>
  </si>
  <si>
    <t>Opere da capomastro - realizzazione fondazioni per SI provvisoria</t>
  </si>
  <si>
    <t>Officine Ghidoni SA  Riazzino</t>
  </si>
  <si>
    <t>Fornitura e posa struttura metallica per sostegno prefabbricati sezione provvisoria SI</t>
  </si>
  <si>
    <t>Fornitura e posa barriere di sicurezza al ponticello in via Canvera</t>
  </si>
  <si>
    <t>Paler Spezialtiefbau AG  Raron</t>
  </si>
  <si>
    <t>Esecuzione di pozzetti per la nuova Scuola dell'infanzia</t>
  </si>
  <si>
    <t>Escuzione di prove CPTU per la progettazione della nuova Scuola dell'Infanzia</t>
  </si>
  <si>
    <t>Esecuzione di una prova di pompaggio</t>
  </si>
  <si>
    <t>Pina Petroli SA  Grancia</t>
  </si>
  <si>
    <t>Fornitura olio combustibile per la SI</t>
  </si>
  <si>
    <t>Pirelli Tyre (Suisse) SA  Bioggio</t>
  </si>
  <si>
    <t>Sostituzione pneumatici veicolo servizio invernale</t>
  </si>
  <si>
    <t>Rigozzi Engineering SA  Giubiasco</t>
  </si>
  <si>
    <t>Preogettazione e esecuzione della nuova Scuola dell'Infanzia - specialista gastrotecnico</t>
  </si>
  <si>
    <t>Progettazione e esecuzione della nuova Scuola dell'Infanzia - specialista RVCS</t>
  </si>
  <si>
    <t>Saisa SA  Osogna</t>
  </si>
  <si>
    <t>Sostituzione coperture in ghisa per risanamento fonico - via Paiardi - canalizzazione acque luride</t>
  </si>
  <si>
    <t>Sostituzione coperture in ghisa per risanamento fonico - via della Posta - canalizzazione acque luride</t>
  </si>
  <si>
    <t>Sostituzione coperture in ghisa per risanamento fonico - via Paiardi - acqua potabile</t>
  </si>
  <si>
    <t>Sostituzione coperture in ghisa per risanamento fonico - via della Posta - acqua potabile</t>
  </si>
  <si>
    <t>Studio di geologia Jean Claude Bestenheider  Bellinzona</t>
  </si>
  <si>
    <t>Determinazione delle caratteristiche del terreno per la nuova Scuola dell'Infanzia</t>
  </si>
  <si>
    <t>Studio Tecnico M. Galli Sagl  S. Antonino</t>
  </si>
  <si>
    <t>Sistemazione fase 2 e esecuzione fase 3 PGS di S. Antonino</t>
  </si>
  <si>
    <t>UP Store SA  Giubiasco</t>
  </si>
  <si>
    <t>Fornitura di 12 PC portaliti per la SE</t>
  </si>
  <si>
    <t>Visani Rusconi Talleri SA  Taverne</t>
  </si>
  <si>
    <t>Progettazione di massima e definitiva impianti RCVS stbili comunali al fondo 179 RFD S. Antonino</t>
  </si>
  <si>
    <t>Visiva Sagl  Camorino</t>
  </si>
  <si>
    <t>Aggiornamento cartina di S. Antonino</t>
  </si>
  <si>
    <t>Numero</t>
  </si>
  <si>
    <t>Risoluzione</t>
  </si>
  <si>
    <t>Data</t>
  </si>
  <si>
    <t>Organo</t>
  </si>
  <si>
    <t>Deliberato a</t>
  </si>
  <si>
    <t>Delibera (IVA inclusa)</t>
  </si>
  <si>
    <t>EDILE SECONDARIO</t>
  </si>
  <si>
    <t>EDILE PRIMARIO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</si>
</sst>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AFA12-6A04-47F9-B4CD-AE56CC554906}">
  <dimension ref="A1:J54"/>
  <sheetViews>
    <sheetView tabSelected="1" workbookViewId="0">
      <selection activeCell="I51" sqref="I51"/>
    </sheetView>
  </sheetViews>
  <sheetFormatPr defaultRowHeight="15" x14ac:dyDescent="0.25"/>
  <cols>
    <col min="1" max="1" width="10.7109375" customWidth="1"/>
    <col min="2" max="2" width="39.7109375" customWidth="1"/>
    <col min="3" max="3" width="11.28515625" customWidth="1"/>
    <col min="4" max="4" width="90.42578125" customWidth="1"/>
    <col min="5" max="5" width="14.140625" style="3" customWidth="1"/>
    <col min="6" max="6" width="16.140625" customWidth="1"/>
    <col min="7" max="7" width="17.28515625" customWidth="1"/>
    <col min="8" max="8" width="19" customWidth="1"/>
    <col min="9" max="9" width="35.28515625" customWidth="1"/>
    <col min="10" max="10" width="18.85546875" style="2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97</v>
      </c>
      <c r="B5" t="s">
        <v>98</v>
      </c>
      <c r="C5" t="s">
        <v>94</v>
      </c>
      <c r="D5" t="s">
        <v>4</v>
      </c>
      <c r="E5" s="3" t="s">
        <v>95</v>
      </c>
      <c r="F5" s="3" t="s">
        <v>96</v>
      </c>
      <c r="G5" t="s">
        <v>5</v>
      </c>
      <c r="H5" t="s">
        <v>6</v>
      </c>
      <c r="I5" t="s">
        <v>7</v>
      </c>
      <c r="J5" s="2" t="s">
        <v>99</v>
      </c>
    </row>
    <row r="6" spans="1:10" x14ac:dyDescent="0.25">
      <c r="A6" t="s">
        <v>8</v>
      </c>
      <c r="B6" t="s">
        <v>9</v>
      </c>
      <c r="C6" t="str">
        <f>"2024.0018"</f>
        <v>2024.0018</v>
      </c>
      <c r="D6" t="s">
        <v>10</v>
      </c>
      <c r="E6" s="3" t="str">
        <f>"639"</f>
        <v>639</v>
      </c>
      <c r="F6" s="1">
        <v>45404</v>
      </c>
      <c r="G6" t="s">
        <v>11</v>
      </c>
      <c r="H6" t="s">
        <v>12</v>
      </c>
      <c r="I6" t="s">
        <v>13</v>
      </c>
      <c r="J6" s="2">
        <v>9558.5499999999993</v>
      </c>
    </row>
    <row r="7" spans="1:10" x14ac:dyDescent="0.25">
      <c r="A7" t="s">
        <v>8</v>
      </c>
      <c r="B7" t="s">
        <v>14</v>
      </c>
      <c r="C7" t="str">
        <f>"2024.0019"</f>
        <v>2024.0019</v>
      </c>
      <c r="D7" t="s">
        <v>15</v>
      </c>
      <c r="E7" s="3" t="str">
        <f>"1168"</f>
        <v>1168</v>
      </c>
      <c r="F7" s="1">
        <v>45481</v>
      </c>
      <c r="G7" t="s">
        <v>11</v>
      </c>
      <c r="H7" t="s">
        <v>12</v>
      </c>
      <c r="I7" t="s">
        <v>13</v>
      </c>
      <c r="J7" s="2">
        <v>6500</v>
      </c>
    </row>
    <row r="8" spans="1:10" x14ac:dyDescent="0.25">
      <c r="A8" t="s">
        <v>8</v>
      </c>
      <c r="B8" t="s">
        <v>16</v>
      </c>
      <c r="C8" t="str">
        <f>"2024.0020"</f>
        <v>2024.0020</v>
      </c>
      <c r="D8" t="s">
        <v>17</v>
      </c>
      <c r="E8" s="3" t="str">
        <f>"851"</f>
        <v>851</v>
      </c>
      <c r="F8" s="1">
        <v>45433</v>
      </c>
      <c r="G8" t="s">
        <v>11</v>
      </c>
      <c r="H8" t="s">
        <v>12</v>
      </c>
      <c r="I8" t="s">
        <v>13</v>
      </c>
      <c r="J8" s="2">
        <v>24200</v>
      </c>
    </row>
    <row r="9" spans="1:10" x14ac:dyDescent="0.25">
      <c r="A9" t="s">
        <v>8</v>
      </c>
      <c r="B9" t="s">
        <v>18</v>
      </c>
      <c r="C9" t="str">
        <f>"2024.0021"</f>
        <v>2024.0021</v>
      </c>
      <c r="D9" t="s">
        <v>19</v>
      </c>
      <c r="E9" s="3" t="str">
        <f>"1118"</f>
        <v>1118</v>
      </c>
      <c r="F9" s="1">
        <v>45474</v>
      </c>
      <c r="G9" t="s">
        <v>11</v>
      </c>
      <c r="H9" t="s">
        <v>12</v>
      </c>
      <c r="I9" t="s">
        <v>13</v>
      </c>
      <c r="J9" s="2">
        <v>11350</v>
      </c>
    </row>
    <row r="10" spans="1:10" x14ac:dyDescent="0.25">
      <c r="A10" t="s">
        <v>8</v>
      </c>
      <c r="B10" t="s">
        <v>20</v>
      </c>
      <c r="C10" t="str">
        <f>"2024.0022"</f>
        <v>2024.0022</v>
      </c>
      <c r="D10" t="s">
        <v>21</v>
      </c>
      <c r="E10" s="3" t="str">
        <f>"376"</f>
        <v>376</v>
      </c>
      <c r="F10" s="1">
        <v>45355</v>
      </c>
      <c r="G10" t="s">
        <v>11</v>
      </c>
      <c r="H10" t="s">
        <v>12</v>
      </c>
      <c r="I10" t="s">
        <v>13</v>
      </c>
      <c r="J10" s="2">
        <v>11630</v>
      </c>
    </row>
    <row r="11" spans="1:10" x14ac:dyDescent="0.25">
      <c r="A11" t="s">
        <v>8</v>
      </c>
      <c r="B11" t="s">
        <v>22</v>
      </c>
      <c r="C11" t="str">
        <f>"2024.0023"</f>
        <v>2024.0023</v>
      </c>
      <c r="D11" t="s">
        <v>23</v>
      </c>
      <c r="E11" s="3" t="str">
        <f>"270"</f>
        <v>270</v>
      </c>
      <c r="F11" s="1">
        <v>45341</v>
      </c>
      <c r="G11" t="s">
        <v>11</v>
      </c>
      <c r="H11" t="s">
        <v>12</v>
      </c>
      <c r="I11" t="s">
        <v>24</v>
      </c>
      <c r="J11" s="2">
        <v>45920</v>
      </c>
    </row>
    <row r="12" spans="1:10" x14ac:dyDescent="0.25">
      <c r="A12" t="s">
        <v>8</v>
      </c>
      <c r="B12" t="s">
        <v>25</v>
      </c>
      <c r="C12" t="str">
        <f>"2024.0003"</f>
        <v>2024.0003</v>
      </c>
      <c r="D12" t="s">
        <v>26</v>
      </c>
      <c r="E12" s="3" t="str">
        <f>"341"</f>
        <v>341</v>
      </c>
      <c r="F12" s="1">
        <v>45349</v>
      </c>
      <c r="G12" t="s">
        <v>11</v>
      </c>
      <c r="H12" t="s">
        <v>12</v>
      </c>
      <c r="I12" t="s">
        <v>24</v>
      </c>
      <c r="J12" s="2">
        <v>7020</v>
      </c>
    </row>
    <row r="13" spans="1:10" x14ac:dyDescent="0.25">
      <c r="A13" t="s">
        <v>8</v>
      </c>
      <c r="B13" t="s">
        <v>27</v>
      </c>
      <c r="C13" t="str">
        <f>"2024.0006"</f>
        <v>2024.0006</v>
      </c>
      <c r="D13" t="s">
        <v>28</v>
      </c>
      <c r="E13" s="3" t="str">
        <f>"1684"</f>
        <v>1684</v>
      </c>
      <c r="F13" s="1">
        <v>45373</v>
      </c>
      <c r="G13" t="s">
        <v>11</v>
      </c>
      <c r="H13" t="s">
        <v>12</v>
      </c>
      <c r="I13" t="s">
        <v>24</v>
      </c>
      <c r="J13" s="2">
        <v>177021</v>
      </c>
    </row>
    <row r="14" spans="1:10" x14ac:dyDescent="0.25">
      <c r="A14" t="s">
        <v>8</v>
      </c>
      <c r="B14" t="s">
        <v>27</v>
      </c>
      <c r="C14" t="str">
        <f>"2024.0009"</f>
        <v>2024.0009</v>
      </c>
      <c r="D14" t="s">
        <v>29</v>
      </c>
      <c r="E14" s="3" t="str">
        <f>"1684"</f>
        <v>1684</v>
      </c>
      <c r="F14" s="1">
        <v>45373</v>
      </c>
      <c r="G14" t="s">
        <v>11</v>
      </c>
      <c r="H14" t="s">
        <v>12</v>
      </c>
      <c r="I14" t="s">
        <v>24</v>
      </c>
      <c r="J14" s="2">
        <v>24852</v>
      </c>
    </row>
    <row r="15" spans="1:10" x14ac:dyDescent="0.25">
      <c r="A15" t="s">
        <v>8</v>
      </c>
      <c r="B15" t="s">
        <v>30</v>
      </c>
      <c r="C15" t="str">
        <f>"2024.0024"</f>
        <v>2024.0024</v>
      </c>
      <c r="D15" t="s">
        <v>31</v>
      </c>
      <c r="E15" s="3" t="str">
        <f>"701"</f>
        <v>701</v>
      </c>
      <c r="F15" s="1">
        <v>45411</v>
      </c>
      <c r="G15" t="s">
        <v>11</v>
      </c>
      <c r="H15" t="s">
        <v>12</v>
      </c>
      <c r="I15" t="s">
        <v>13</v>
      </c>
      <c r="J15" s="2">
        <v>17431.150000000001</v>
      </c>
    </row>
    <row r="16" spans="1:10" x14ac:dyDescent="0.25">
      <c r="A16" t="s">
        <v>8</v>
      </c>
      <c r="B16" t="s">
        <v>30</v>
      </c>
      <c r="C16" t="str">
        <f>"2024.0025"</f>
        <v>2024.0025</v>
      </c>
      <c r="D16" t="s">
        <v>32</v>
      </c>
      <c r="E16" s="3" t="str">
        <f>"701"</f>
        <v>701</v>
      </c>
      <c r="F16" s="1">
        <v>45411</v>
      </c>
      <c r="G16" t="s">
        <v>11</v>
      </c>
      <c r="H16" t="s">
        <v>12</v>
      </c>
      <c r="I16" t="s">
        <v>13</v>
      </c>
      <c r="J16" s="2">
        <v>13264.95</v>
      </c>
    </row>
    <row r="17" spans="1:10" x14ac:dyDescent="0.25">
      <c r="A17" t="s">
        <v>8</v>
      </c>
      <c r="B17" t="s">
        <v>33</v>
      </c>
      <c r="C17" t="str">
        <f>"2024.0027"</f>
        <v>2024.0027</v>
      </c>
      <c r="D17" t="s">
        <v>34</v>
      </c>
      <c r="E17" s="3" t="str">
        <f>"89"</f>
        <v>89</v>
      </c>
      <c r="F17" s="1">
        <v>45306</v>
      </c>
      <c r="G17" t="s">
        <v>11</v>
      </c>
      <c r="H17" t="s">
        <v>12</v>
      </c>
      <c r="I17" t="s">
        <v>100</v>
      </c>
      <c r="J17" s="2">
        <v>39041.300000000003</v>
      </c>
    </row>
    <row r="18" spans="1:10" x14ac:dyDescent="0.25">
      <c r="A18" t="s">
        <v>8</v>
      </c>
      <c r="B18" t="s">
        <v>33</v>
      </c>
      <c r="C18" t="str">
        <f>"2024.0028"</f>
        <v>2024.0028</v>
      </c>
      <c r="D18" t="s">
        <v>35</v>
      </c>
      <c r="E18" s="3" t="str">
        <f>"852"</f>
        <v>852</v>
      </c>
      <c r="F18" s="1">
        <v>45433</v>
      </c>
      <c r="G18" t="s">
        <v>11</v>
      </c>
      <c r="H18" t="s">
        <v>12</v>
      </c>
      <c r="I18" t="s">
        <v>100</v>
      </c>
      <c r="J18" s="2">
        <v>5531.1</v>
      </c>
    </row>
    <row r="19" spans="1:10" x14ac:dyDescent="0.25">
      <c r="A19" t="s">
        <v>8</v>
      </c>
      <c r="B19" t="s">
        <v>33</v>
      </c>
      <c r="C19" t="str">
        <f>"2024.0029"</f>
        <v>2024.0029</v>
      </c>
      <c r="D19" t="s">
        <v>36</v>
      </c>
      <c r="E19" s="3" t="str">
        <f>"1696"</f>
        <v>1696</v>
      </c>
      <c r="F19" s="1">
        <v>45579</v>
      </c>
      <c r="G19" t="s">
        <v>11</v>
      </c>
      <c r="H19" t="s">
        <v>12</v>
      </c>
      <c r="I19" t="s">
        <v>100</v>
      </c>
      <c r="J19" s="2">
        <v>12638.5</v>
      </c>
    </row>
    <row r="20" spans="1:10" x14ac:dyDescent="0.25">
      <c r="A20" t="s">
        <v>8</v>
      </c>
      <c r="B20" t="s">
        <v>37</v>
      </c>
      <c r="C20" t="str">
        <f>"2024.0030"</f>
        <v>2024.0030</v>
      </c>
      <c r="D20" t="s">
        <v>38</v>
      </c>
      <c r="E20" s="3" t="str">
        <f>"702"</f>
        <v>702</v>
      </c>
      <c r="F20" s="1">
        <v>45411</v>
      </c>
      <c r="G20" t="s">
        <v>11</v>
      </c>
      <c r="H20" t="s">
        <v>12</v>
      </c>
      <c r="I20" t="s">
        <v>13</v>
      </c>
      <c r="J20" s="2">
        <v>15500</v>
      </c>
    </row>
    <row r="21" spans="1:10" x14ac:dyDescent="0.25">
      <c r="A21" t="s">
        <v>8</v>
      </c>
      <c r="B21" t="s">
        <v>39</v>
      </c>
      <c r="C21" t="str">
        <f>"2024.0005"</f>
        <v>2024.0005</v>
      </c>
      <c r="D21" t="s">
        <v>40</v>
      </c>
      <c r="E21" s="3" t="str">
        <f>"1684"</f>
        <v>1684</v>
      </c>
      <c r="F21" s="1">
        <v>45373</v>
      </c>
      <c r="G21" t="s">
        <v>11</v>
      </c>
      <c r="H21" t="s">
        <v>12</v>
      </c>
      <c r="I21" t="s">
        <v>24</v>
      </c>
      <c r="J21" s="2">
        <v>34296</v>
      </c>
    </row>
    <row r="22" spans="1:10" x14ac:dyDescent="0.25">
      <c r="A22" t="s">
        <v>8</v>
      </c>
      <c r="B22" t="s">
        <v>41</v>
      </c>
      <c r="C22" t="str">
        <f>"2024.0031"</f>
        <v>2024.0031</v>
      </c>
      <c r="D22" t="s">
        <v>42</v>
      </c>
      <c r="E22" s="3" t="str">
        <f>"1078"</f>
        <v>1078</v>
      </c>
      <c r="F22" s="1">
        <v>45467</v>
      </c>
      <c r="G22" t="s">
        <v>11</v>
      </c>
      <c r="H22" t="s">
        <v>12</v>
      </c>
      <c r="I22" t="s">
        <v>24</v>
      </c>
      <c r="J22" s="2">
        <v>10000</v>
      </c>
    </row>
    <row r="23" spans="1:10" x14ac:dyDescent="0.25">
      <c r="A23" t="s">
        <v>8</v>
      </c>
      <c r="B23" t="s">
        <v>43</v>
      </c>
      <c r="C23" t="str">
        <f>"2024.0015"</f>
        <v>2024.0015</v>
      </c>
      <c r="D23" t="s">
        <v>44</v>
      </c>
      <c r="E23" s="3" t="str">
        <f>"984"</f>
        <v>984</v>
      </c>
      <c r="F23" s="1">
        <v>45454</v>
      </c>
      <c r="G23" t="s">
        <v>11</v>
      </c>
      <c r="H23" t="s">
        <v>12</v>
      </c>
      <c r="I23" t="s">
        <v>24</v>
      </c>
      <c r="J23" s="2">
        <v>8751.5499999999993</v>
      </c>
    </row>
    <row r="24" spans="1:10" x14ac:dyDescent="0.25">
      <c r="A24" t="s">
        <v>8</v>
      </c>
      <c r="B24" t="s">
        <v>43</v>
      </c>
      <c r="C24" t="str">
        <f>"2024.0033"</f>
        <v>2024.0033</v>
      </c>
      <c r="D24" t="s">
        <v>45</v>
      </c>
      <c r="E24" s="3" t="str">
        <f>"272"</f>
        <v>272</v>
      </c>
      <c r="F24" s="1">
        <v>45341</v>
      </c>
      <c r="G24" t="s">
        <v>11</v>
      </c>
      <c r="H24" t="s">
        <v>12</v>
      </c>
      <c r="I24" t="s">
        <v>24</v>
      </c>
      <c r="J24" s="2">
        <v>37015.1</v>
      </c>
    </row>
    <row r="25" spans="1:10" x14ac:dyDescent="0.25">
      <c r="A25" t="s">
        <v>8</v>
      </c>
      <c r="B25" t="s">
        <v>43</v>
      </c>
      <c r="C25" t="str">
        <f>"2024.0034"</f>
        <v>2024.0034</v>
      </c>
      <c r="D25" t="s">
        <v>46</v>
      </c>
      <c r="E25" s="3">
        <v>1329</v>
      </c>
      <c r="F25" s="1">
        <v>45523</v>
      </c>
      <c r="G25" t="s">
        <v>11</v>
      </c>
      <c r="H25" t="s">
        <v>12</v>
      </c>
      <c r="I25" t="s">
        <v>24</v>
      </c>
      <c r="J25" s="2">
        <v>15768</v>
      </c>
    </row>
    <row r="26" spans="1:10" x14ac:dyDescent="0.25">
      <c r="A26" t="s">
        <v>8</v>
      </c>
      <c r="B26" t="s">
        <v>47</v>
      </c>
      <c r="C26" t="str">
        <f>"2024.0032"</f>
        <v>2024.0032</v>
      </c>
      <c r="D26" t="s">
        <v>48</v>
      </c>
      <c r="E26" s="3" t="str">
        <f>"447"</f>
        <v>447</v>
      </c>
      <c r="F26" s="1">
        <v>45371</v>
      </c>
      <c r="G26" t="s">
        <v>11</v>
      </c>
      <c r="H26" t="s">
        <v>12</v>
      </c>
      <c r="I26" t="s">
        <v>100</v>
      </c>
      <c r="J26" s="2">
        <v>7600</v>
      </c>
    </row>
    <row r="27" spans="1:10" x14ac:dyDescent="0.25">
      <c r="A27" t="s">
        <v>8</v>
      </c>
      <c r="B27" t="s">
        <v>49</v>
      </c>
      <c r="C27" t="str">
        <f>"2024.0037"</f>
        <v>2024.0037</v>
      </c>
      <c r="D27" t="s">
        <v>50</v>
      </c>
      <c r="E27" s="3" t="str">
        <f>"852"</f>
        <v>852</v>
      </c>
      <c r="F27" s="1">
        <v>45433</v>
      </c>
      <c r="G27" t="s">
        <v>11</v>
      </c>
      <c r="H27" t="s">
        <v>12</v>
      </c>
      <c r="I27" t="s">
        <v>13</v>
      </c>
      <c r="J27" s="2">
        <v>8986</v>
      </c>
    </row>
    <row r="28" spans="1:10" x14ac:dyDescent="0.25">
      <c r="A28" t="s">
        <v>8</v>
      </c>
      <c r="B28" t="s">
        <v>49</v>
      </c>
      <c r="C28" t="str">
        <f>"2024.0038"</f>
        <v>2024.0038</v>
      </c>
      <c r="D28" t="s">
        <v>51</v>
      </c>
      <c r="E28" s="3" t="str">
        <f>"2074"</f>
        <v>2074</v>
      </c>
      <c r="F28" s="1">
        <v>45642</v>
      </c>
      <c r="G28" t="s">
        <v>11</v>
      </c>
      <c r="H28" t="s">
        <v>12</v>
      </c>
      <c r="I28" t="s">
        <v>13</v>
      </c>
      <c r="J28" s="2">
        <v>16768.45</v>
      </c>
    </row>
    <row r="29" spans="1:10" x14ac:dyDescent="0.25">
      <c r="A29" t="s">
        <v>8</v>
      </c>
      <c r="B29" t="s">
        <v>52</v>
      </c>
      <c r="C29" t="str">
        <f>"2024.0045"</f>
        <v>2024.0045</v>
      </c>
      <c r="D29" t="s">
        <v>53</v>
      </c>
      <c r="E29" s="3" t="str">
        <f>"1459"</f>
        <v>1459</v>
      </c>
      <c r="F29" s="1">
        <v>45544</v>
      </c>
      <c r="G29" t="s">
        <v>11</v>
      </c>
      <c r="H29" t="s">
        <v>12</v>
      </c>
      <c r="I29" t="s">
        <v>100</v>
      </c>
      <c r="J29" s="2">
        <v>21020</v>
      </c>
    </row>
    <row r="30" spans="1:10" x14ac:dyDescent="0.25">
      <c r="A30" t="s">
        <v>8</v>
      </c>
      <c r="B30" t="s">
        <v>54</v>
      </c>
      <c r="C30" t="str">
        <f>"2024.0046"</f>
        <v>2024.0046</v>
      </c>
      <c r="D30" t="s">
        <v>55</v>
      </c>
      <c r="E30" s="3" t="str">
        <f>"210"</f>
        <v>210</v>
      </c>
      <c r="F30" s="1">
        <v>45327</v>
      </c>
      <c r="G30" t="s">
        <v>11</v>
      </c>
      <c r="H30" t="s">
        <v>12</v>
      </c>
      <c r="I30" t="s">
        <v>13</v>
      </c>
      <c r="J30" s="2">
        <v>5253.65</v>
      </c>
    </row>
    <row r="31" spans="1:10" x14ac:dyDescent="0.25">
      <c r="A31" t="s">
        <v>8</v>
      </c>
      <c r="B31" t="s">
        <v>56</v>
      </c>
      <c r="C31" t="str">
        <f>"2024.0017"</f>
        <v>2024.0017</v>
      </c>
      <c r="D31" t="s">
        <v>57</v>
      </c>
      <c r="E31" s="3" t="str">
        <f>"988"</f>
        <v>988</v>
      </c>
      <c r="F31" s="1">
        <v>45454</v>
      </c>
      <c r="G31" t="s">
        <v>11</v>
      </c>
      <c r="H31" t="s">
        <v>12</v>
      </c>
      <c r="I31" t="s">
        <v>100</v>
      </c>
      <c r="J31" s="2">
        <v>6550.1</v>
      </c>
    </row>
    <row r="32" spans="1:10" x14ac:dyDescent="0.25">
      <c r="A32" t="s">
        <v>8</v>
      </c>
      <c r="B32" t="s">
        <v>58</v>
      </c>
      <c r="C32" t="str">
        <f>"2024.0014"</f>
        <v>2024.0014</v>
      </c>
      <c r="D32" t="s">
        <v>59</v>
      </c>
      <c r="E32" s="3" t="str">
        <f>"970"</f>
        <v>970</v>
      </c>
      <c r="F32" s="1">
        <v>45454</v>
      </c>
      <c r="G32" t="s">
        <v>11</v>
      </c>
      <c r="H32" t="s">
        <v>12</v>
      </c>
      <c r="I32" t="s">
        <v>13</v>
      </c>
      <c r="J32" s="2">
        <v>13350</v>
      </c>
    </row>
    <row r="33" spans="1:10" x14ac:dyDescent="0.25">
      <c r="A33" t="s">
        <v>8</v>
      </c>
      <c r="B33" t="s">
        <v>60</v>
      </c>
      <c r="C33" t="str">
        <f>"2024.0047"</f>
        <v>2024.0047</v>
      </c>
      <c r="D33" t="s">
        <v>61</v>
      </c>
      <c r="E33" s="3" t="str">
        <f>"1227"</f>
        <v>1227</v>
      </c>
      <c r="F33" s="1">
        <v>45488</v>
      </c>
      <c r="G33" t="s">
        <v>11</v>
      </c>
      <c r="H33" t="s">
        <v>12</v>
      </c>
      <c r="I33" t="s">
        <v>101</v>
      </c>
      <c r="J33" s="2">
        <v>81042.55</v>
      </c>
    </row>
    <row r="34" spans="1:10" x14ac:dyDescent="0.25">
      <c r="A34" t="s">
        <v>8</v>
      </c>
      <c r="B34" t="s">
        <v>60</v>
      </c>
      <c r="C34" t="str">
        <f>"2024.0048"</f>
        <v>2024.0048</v>
      </c>
      <c r="D34" t="s">
        <v>62</v>
      </c>
      <c r="E34" s="3" t="str">
        <f>"1278"</f>
        <v>1278</v>
      </c>
      <c r="F34" s="1">
        <v>45502</v>
      </c>
      <c r="G34" t="s">
        <v>11</v>
      </c>
      <c r="H34" t="s">
        <v>12</v>
      </c>
      <c r="I34" t="s">
        <v>101</v>
      </c>
      <c r="J34" s="2">
        <v>39290.300000000003</v>
      </c>
    </row>
    <row r="35" spans="1:10" x14ac:dyDescent="0.25">
      <c r="A35" t="s">
        <v>8</v>
      </c>
      <c r="B35" t="s">
        <v>60</v>
      </c>
      <c r="C35" t="str">
        <f>"2024.0049"</f>
        <v>2024.0049</v>
      </c>
      <c r="D35" t="s">
        <v>63</v>
      </c>
      <c r="E35" s="3" t="str">
        <f>"1277"</f>
        <v>1277</v>
      </c>
      <c r="F35" s="1">
        <v>45502</v>
      </c>
      <c r="G35" t="s">
        <v>11</v>
      </c>
      <c r="H35" t="s">
        <v>12</v>
      </c>
      <c r="I35" t="s">
        <v>101</v>
      </c>
      <c r="J35" s="2">
        <v>29354.55</v>
      </c>
    </row>
    <row r="36" spans="1:10" x14ac:dyDescent="0.25">
      <c r="A36" t="s">
        <v>8</v>
      </c>
      <c r="B36" t="s">
        <v>60</v>
      </c>
      <c r="C36" t="str">
        <f>"2024.0050"</f>
        <v>2024.0050</v>
      </c>
      <c r="D36" t="s">
        <v>64</v>
      </c>
      <c r="E36" s="3" t="str">
        <f>"2064"</f>
        <v>2064</v>
      </c>
      <c r="F36" s="1">
        <v>45642</v>
      </c>
      <c r="G36" t="s">
        <v>11</v>
      </c>
      <c r="H36" t="s">
        <v>12</v>
      </c>
      <c r="I36" t="s">
        <v>101</v>
      </c>
      <c r="J36" s="2">
        <v>11570</v>
      </c>
    </row>
    <row r="37" spans="1:10" x14ac:dyDescent="0.25">
      <c r="A37" t="s">
        <v>8</v>
      </c>
      <c r="B37" t="s">
        <v>65</v>
      </c>
      <c r="C37" t="str">
        <f>"2024.0051"</f>
        <v>2024.0051</v>
      </c>
      <c r="D37" t="s">
        <v>66</v>
      </c>
      <c r="E37" s="3" t="str">
        <f>"1283"</f>
        <v>1283</v>
      </c>
      <c r="F37" s="1">
        <v>45502</v>
      </c>
      <c r="G37" t="s">
        <v>11</v>
      </c>
      <c r="H37" t="s">
        <v>12</v>
      </c>
      <c r="I37" t="s">
        <v>101</v>
      </c>
      <c r="J37" s="2">
        <v>119126.2</v>
      </c>
    </row>
    <row r="38" spans="1:10" x14ac:dyDescent="0.25">
      <c r="A38" t="s">
        <v>8</v>
      </c>
      <c r="B38" t="s">
        <v>65</v>
      </c>
      <c r="C38" t="str">
        <f>"2024.0052"</f>
        <v>2024.0052</v>
      </c>
      <c r="D38" t="s">
        <v>67</v>
      </c>
      <c r="E38" s="3" t="str">
        <f>"1276"</f>
        <v>1276</v>
      </c>
      <c r="F38" s="1">
        <v>45502</v>
      </c>
      <c r="G38" t="s">
        <v>11</v>
      </c>
      <c r="H38" t="s">
        <v>12</v>
      </c>
      <c r="I38" t="s">
        <v>101</v>
      </c>
      <c r="J38" s="2">
        <v>5079.3999999999996</v>
      </c>
    </row>
    <row r="39" spans="1:10" x14ac:dyDescent="0.25">
      <c r="A39" t="s">
        <v>8</v>
      </c>
      <c r="B39" t="s">
        <v>68</v>
      </c>
      <c r="C39" t="str">
        <f>"2024.0001"</f>
        <v>2024.0001</v>
      </c>
      <c r="D39" t="s">
        <v>69</v>
      </c>
      <c r="E39" s="3" t="str">
        <f>"339"</f>
        <v>339</v>
      </c>
      <c r="F39" s="1">
        <v>45349</v>
      </c>
      <c r="G39" t="s">
        <v>11</v>
      </c>
      <c r="H39" t="s">
        <v>12</v>
      </c>
      <c r="I39" t="s">
        <v>101</v>
      </c>
      <c r="J39" s="2">
        <v>25050</v>
      </c>
    </row>
    <row r="40" spans="1:10" x14ac:dyDescent="0.25">
      <c r="A40" t="s">
        <v>8</v>
      </c>
      <c r="B40" t="s">
        <v>68</v>
      </c>
      <c r="C40" t="str">
        <f>"2024.0002"</f>
        <v>2024.0002</v>
      </c>
      <c r="D40" t="s">
        <v>70</v>
      </c>
      <c r="E40" s="3" t="str">
        <f>"340"</f>
        <v>340</v>
      </c>
      <c r="F40" s="1">
        <v>45324</v>
      </c>
      <c r="G40" t="s">
        <v>11</v>
      </c>
      <c r="H40" t="s">
        <v>12</v>
      </c>
      <c r="I40" t="s">
        <v>101</v>
      </c>
      <c r="J40" s="2">
        <v>5350</v>
      </c>
    </row>
    <row r="41" spans="1:10" x14ac:dyDescent="0.25">
      <c r="A41" t="s">
        <v>8</v>
      </c>
      <c r="B41" t="s">
        <v>68</v>
      </c>
      <c r="C41" t="str">
        <f>"2024.0053"</f>
        <v>2024.0053</v>
      </c>
      <c r="D41" t="s">
        <v>71</v>
      </c>
      <c r="E41" s="3" t="str">
        <f>"1459"</f>
        <v>1459</v>
      </c>
      <c r="F41" s="1">
        <v>45544</v>
      </c>
      <c r="G41" t="s">
        <v>11</v>
      </c>
      <c r="H41" t="s">
        <v>12</v>
      </c>
      <c r="I41" t="s">
        <v>101</v>
      </c>
      <c r="J41" s="2">
        <v>9123.64</v>
      </c>
    </row>
    <row r="42" spans="1:10" x14ac:dyDescent="0.25">
      <c r="A42" t="s">
        <v>8</v>
      </c>
      <c r="B42" t="s">
        <v>72</v>
      </c>
      <c r="C42" t="str">
        <f>"2024.0039"</f>
        <v>2024.0039</v>
      </c>
      <c r="D42" t="s">
        <v>73</v>
      </c>
      <c r="E42" s="3" t="str">
        <f>"1327"</f>
        <v>1327</v>
      </c>
      <c r="F42" s="1">
        <v>45516</v>
      </c>
      <c r="G42" t="s">
        <v>11</v>
      </c>
      <c r="H42" t="s">
        <v>12</v>
      </c>
      <c r="I42" t="s">
        <v>13</v>
      </c>
      <c r="J42" s="2">
        <v>14709.5</v>
      </c>
    </row>
    <row r="43" spans="1:10" x14ac:dyDescent="0.25">
      <c r="A43" t="s">
        <v>8</v>
      </c>
      <c r="B43" t="s">
        <v>74</v>
      </c>
      <c r="C43" t="str">
        <f>"2024.0040"</f>
        <v>2024.0040</v>
      </c>
      <c r="D43" t="s">
        <v>75</v>
      </c>
      <c r="E43" s="3" t="str">
        <f>"1793"</f>
        <v>1793</v>
      </c>
      <c r="F43" s="1">
        <v>45593</v>
      </c>
      <c r="G43" t="s">
        <v>11</v>
      </c>
      <c r="H43" t="s">
        <v>12</v>
      </c>
      <c r="I43" t="s">
        <v>13</v>
      </c>
      <c r="J43" s="2">
        <v>7685.9</v>
      </c>
    </row>
    <row r="44" spans="1:10" x14ac:dyDescent="0.25">
      <c r="A44" t="s">
        <v>8</v>
      </c>
      <c r="B44" t="s">
        <v>76</v>
      </c>
      <c r="C44" t="str">
        <f>"2024.0007"</f>
        <v>2024.0007</v>
      </c>
      <c r="D44" t="s">
        <v>77</v>
      </c>
      <c r="E44" s="3" t="str">
        <f>"168"</f>
        <v>168</v>
      </c>
      <c r="F44" s="1">
        <v>45373</v>
      </c>
      <c r="G44" t="s">
        <v>11</v>
      </c>
      <c r="H44" t="s">
        <v>12</v>
      </c>
      <c r="I44" t="s">
        <v>24</v>
      </c>
      <c r="J44" s="2">
        <v>7344</v>
      </c>
    </row>
    <row r="45" spans="1:10" x14ac:dyDescent="0.25">
      <c r="A45" t="s">
        <v>8</v>
      </c>
      <c r="B45" t="s">
        <v>76</v>
      </c>
      <c r="C45" t="str">
        <f>"2024.0008"</f>
        <v>2024.0008</v>
      </c>
      <c r="D45" t="s">
        <v>78</v>
      </c>
      <c r="E45" s="3" t="str">
        <f>"1684"</f>
        <v>1684</v>
      </c>
      <c r="F45" s="1">
        <v>45373</v>
      </c>
      <c r="G45" t="s">
        <v>11</v>
      </c>
      <c r="H45" t="s">
        <v>12</v>
      </c>
      <c r="I45" t="s">
        <v>24</v>
      </c>
      <c r="J45" s="2">
        <v>37944</v>
      </c>
    </row>
    <row r="46" spans="1:10" x14ac:dyDescent="0.25">
      <c r="A46" t="s">
        <v>8</v>
      </c>
      <c r="B46" t="s">
        <v>79</v>
      </c>
      <c r="C46" t="str">
        <f>"2024.0010"</f>
        <v>2024.0010</v>
      </c>
      <c r="D46" t="s">
        <v>80</v>
      </c>
      <c r="E46" s="3" t="str">
        <f>"893"</f>
        <v>893</v>
      </c>
      <c r="F46" s="1">
        <v>45439</v>
      </c>
      <c r="G46" t="s">
        <v>11</v>
      </c>
      <c r="H46" t="s">
        <v>12</v>
      </c>
      <c r="I46" t="s">
        <v>100</v>
      </c>
      <c r="J46" s="2">
        <v>28858.25</v>
      </c>
    </row>
    <row r="47" spans="1:10" x14ac:dyDescent="0.25">
      <c r="A47" t="s">
        <v>8</v>
      </c>
      <c r="B47" t="s">
        <v>79</v>
      </c>
      <c r="C47" t="str">
        <f>"2024.0011"</f>
        <v>2024.0011</v>
      </c>
      <c r="D47" t="s">
        <v>81</v>
      </c>
      <c r="E47" s="3" t="str">
        <f>"893"</f>
        <v>893</v>
      </c>
      <c r="F47" s="1">
        <v>45439</v>
      </c>
      <c r="G47" t="s">
        <v>11</v>
      </c>
      <c r="H47" t="s">
        <v>12</v>
      </c>
      <c r="I47" t="s">
        <v>100</v>
      </c>
      <c r="J47" s="2">
        <v>7244.65</v>
      </c>
    </row>
    <row r="48" spans="1:10" x14ac:dyDescent="0.25">
      <c r="A48" t="s">
        <v>8</v>
      </c>
      <c r="B48" t="s">
        <v>79</v>
      </c>
      <c r="C48" t="str">
        <f>"2024.0012"</f>
        <v>2024.0012</v>
      </c>
      <c r="D48" t="s">
        <v>82</v>
      </c>
      <c r="E48" s="3" t="str">
        <f>"893"</f>
        <v>893</v>
      </c>
      <c r="F48" s="1">
        <v>45439</v>
      </c>
      <c r="G48" t="s">
        <v>11</v>
      </c>
      <c r="H48" t="s">
        <v>12</v>
      </c>
      <c r="I48" t="s">
        <v>100</v>
      </c>
      <c r="J48" s="2">
        <v>5408.85</v>
      </c>
    </row>
    <row r="49" spans="1:10" x14ac:dyDescent="0.25">
      <c r="A49" t="s">
        <v>8</v>
      </c>
      <c r="B49" t="s">
        <v>79</v>
      </c>
      <c r="C49" t="str">
        <f>"2024.0013"</f>
        <v>2024.0013</v>
      </c>
      <c r="D49" t="s">
        <v>83</v>
      </c>
      <c r="E49" s="3" t="str">
        <f>"893"</f>
        <v>893</v>
      </c>
      <c r="F49" s="1">
        <v>45439</v>
      </c>
      <c r="G49" t="s">
        <v>11</v>
      </c>
      <c r="H49" t="s">
        <v>12</v>
      </c>
      <c r="I49" t="s">
        <v>100</v>
      </c>
      <c r="J49" s="2">
        <v>13569.1</v>
      </c>
    </row>
    <row r="50" spans="1:10" x14ac:dyDescent="0.25">
      <c r="A50" t="s">
        <v>8</v>
      </c>
      <c r="B50" t="s">
        <v>84</v>
      </c>
      <c r="C50" t="str">
        <f>"2024.0004"</f>
        <v>2024.0004</v>
      </c>
      <c r="D50" t="s">
        <v>85</v>
      </c>
      <c r="E50" s="3" t="str">
        <f>"338"</f>
        <v>338</v>
      </c>
      <c r="F50" s="1">
        <v>45349</v>
      </c>
      <c r="G50" t="s">
        <v>11</v>
      </c>
      <c r="H50" t="s">
        <v>12</v>
      </c>
      <c r="I50" t="s">
        <v>24</v>
      </c>
      <c r="J50" s="2">
        <v>7673.5</v>
      </c>
    </row>
    <row r="51" spans="1:10" x14ac:dyDescent="0.25">
      <c r="A51" t="s">
        <v>8</v>
      </c>
      <c r="B51" t="s">
        <v>86</v>
      </c>
      <c r="C51" t="str">
        <f>"2024.0016"</f>
        <v>2024.0016</v>
      </c>
      <c r="D51" t="s">
        <v>87</v>
      </c>
      <c r="E51" s="3" t="str">
        <f>"986"</f>
        <v>986</v>
      </c>
      <c r="F51" s="1">
        <v>45454</v>
      </c>
      <c r="G51" t="s">
        <v>11</v>
      </c>
      <c r="H51" t="s">
        <v>12</v>
      </c>
      <c r="I51" t="s">
        <v>24</v>
      </c>
      <c r="J51" s="2">
        <v>34592</v>
      </c>
    </row>
    <row r="52" spans="1:10" x14ac:dyDescent="0.25">
      <c r="A52" t="s">
        <v>8</v>
      </c>
      <c r="B52" t="s">
        <v>88</v>
      </c>
      <c r="C52" t="str">
        <f>"2024.0042"</f>
        <v>2024.0042</v>
      </c>
      <c r="D52" t="s">
        <v>89</v>
      </c>
      <c r="E52" s="3" t="str">
        <f>"1115"</f>
        <v>1115</v>
      </c>
      <c r="F52" s="1">
        <v>45474</v>
      </c>
      <c r="G52" t="s">
        <v>11</v>
      </c>
      <c r="H52" t="s">
        <v>12</v>
      </c>
      <c r="I52" t="s">
        <v>13</v>
      </c>
      <c r="J52" s="2">
        <v>8517</v>
      </c>
    </row>
    <row r="53" spans="1:10" x14ac:dyDescent="0.25">
      <c r="A53" t="s">
        <v>8</v>
      </c>
      <c r="B53" t="s">
        <v>90</v>
      </c>
      <c r="C53" t="str">
        <f>"2024.0043"</f>
        <v>2024.0043</v>
      </c>
      <c r="D53" t="s">
        <v>91</v>
      </c>
      <c r="E53" s="3" t="str">
        <f>"755"</f>
        <v>755</v>
      </c>
      <c r="F53" s="1">
        <v>45419</v>
      </c>
      <c r="G53" t="s">
        <v>11</v>
      </c>
      <c r="H53" t="s">
        <v>12</v>
      </c>
      <c r="I53" t="s">
        <v>24</v>
      </c>
      <c r="J53" s="2">
        <v>8440</v>
      </c>
    </row>
    <row r="54" spans="1:10" x14ac:dyDescent="0.25">
      <c r="A54" t="s">
        <v>8</v>
      </c>
      <c r="B54" t="s">
        <v>92</v>
      </c>
      <c r="C54" t="str">
        <f>"2024.0044"</f>
        <v>2024.0044</v>
      </c>
      <c r="D54" t="s">
        <v>93</v>
      </c>
      <c r="E54" s="3" t="str">
        <f>"1033"</f>
        <v>1033</v>
      </c>
      <c r="F54" s="1">
        <v>45460</v>
      </c>
      <c r="G54" t="s">
        <v>11</v>
      </c>
      <c r="H54" t="s">
        <v>12</v>
      </c>
      <c r="I54" t="s">
        <v>13</v>
      </c>
      <c r="J54" s="2">
        <v>5000</v>
      </c>
    </row>
  </sheetData>
  <autoFilter ref="A5:J54" xr:uid="{7CBAFA12-6A04-47F9-B4CD-AE56CC55490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Lista_commesse_1_2024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Perli</dc:creator>
  <cp:lastModifiedBy>Comune S.Antonino</cp:lastModifiedBy>
  <dcterms:created xsi:type="dcterms:W3CDTF">2025-05-17T10:05:15Z</dcterms:created>
  <dcterms:modified xsi:type="dcterms:W3CDTF">2025-05-17T10:05:15Z</dcterms:modified>
</cp:coreProperties>
</file>